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9440" windowHeight="9390"/>
  </bookViews>
  <sheets>
    <sheet name="2012" sheetId="20" r:id="rId1"/>
    <sheet name="2013" sheetId="19" r:id="rId2"/>
    <sheet name="2014" sheetId="21" r:id="rId3"/>
    <sheet name="2015" sheetId="22" r:id="rId4"/>
  </sheets>
  <definedNames>
    <definedName name="_xlnm._FilterDatabase" localSheetId="0" hidden="1">'2012'!$A$4:$U$35</definedName>
    <definedName name="_xlnm._FilterDatabase" localSheetId="1" hidden="1">'2013'!$A$4:$U$4</definedName>
    <definedName name="_xlnm._FilterDatabase" localSheetId="2" hidden="1">'2014'!$A$4:$U$4</definedName>
    <definedName name="_xlnm._FilterDatabase" localSheetId="3" hidden="1">'2015'!$A$4:$U$4</definedName>
  </definedNames>
  <calcPr calcId="145621"/>
</workbook>
</file>

<file path=xl/calcChain.xml><?xml version="1.0" encoding="utf-8"?>
<calcChain xmlns="http://schemas.openxmlformats.org/spreadsheetml/2006/main">
  <c r="I17" i="21" l="1"/>
  <c r="D17" i="21"/>
  <c r="C14" i="21"/>
  <c r="D23" i="21"/>
  <c r="D26" i="21"/>
  <c r="D29" i="21"/>
  <c r="T18" i="21"/>
  <c r="I18" i="21"/>
  <c r="H18" i="21"/>
  <c r="E18" i="21"/>
  <c r="D18" i="21"/>
  <c r="D15" i="21"/>
  <c r="D27" i="21"/>
  <c r="D10" i="21"/>
  <c r="T8" i="21"/>
  <c r="I8" i="21"/>
  <c r="E8" i="21"/>
  <c r="T6" i="21"/>
  <c r="I6" i="21"/>
  <c r="E6" i="21"/>
  <c r="D6" i="21"/>
  <c r="H13" i="21"/>
  <c r="I13" i="21"/>
  <c r="T13" i="21"/>
  <c r="E13" i="21"/>
  <c r="D13" i="21"/>
  <c r="I16" i="21"/>
  <c r="D16" i="21"/>
  <c r="I9" i="21"/>
  <c r="T9" i="21"/>
  <c r="H9" i="21"/>
  <c r="E9" i="21"/>
  <c r="D9" i="21"/>
  <c r="I5" i="21"/>
  <c r="T5" i="21"/>
  <c r="E5" i="21"/>
  <c r="D5" i="21"/>
  <c r="R18" i="22" l="1"/>
  <c r="R8" i="22"/>
  <c r="R6" i="22"/>
  <c r="R13" i="22"/>
  <c r="R9" i="22"/>
  <c r="R5" i="22"/>
  <c r="Q18" i="22"/>
  <c r="Q10" i="22"/>
  <c r="Q8" i="22"/>
  <c r="Q16" i="22"/>
  <c r="Q13" i="22"/>
  <c r="Q9" i="22"/>
  <c r="P18" i="22"/>
  <c r="P8" i="22"/>
  <c r="P6" i="22"/>
  <c r="P16" i="22"/>
  <c r="P13" i="22"/>
  <c r="P9" i="22"/>
  <c r="P5" i="22"/>
  <c r="O18" i="22"/>
  <c r="O8" i="22"/>
  <c r="O6" i="22"/>
  <c r="O13" i="22"/>
  <c r="O9" i="22"/>
  <c r="O5" i="22"/>
  <c r="K18" i="22"/>
  <c r="K10" i="22"/>
  <c r="K8" i="22"/>
  <c r="K6" i="22"/>
  <c r="K16" i="22"/>
  <c r="K13" i="22"/>
  <c r="K9" i="22"/>
  <c r="K5" i="22"/>
  <c r="I18" i="22"/>
  <c r="I16" i="22"/>
  <c r="I13" i="22"/>
  <c r="I9" i="22"/>
  <c r="H18" i="22"/>
  <c r="H8" i="22"/>
  <c r="H6" i="22"/>
  <c r="H13" i="22"/>
  <c r="H5" i="22"/>
  <c r="E8" i="22"/>
  <c r="E6" i="22"/>
  <c r="E9" i="22"/>
  <c r="E5" i="22"/>
  <c r="D14" i="22"/>
  <c r="D30" i="22"/>
  <c r="D20" i="22"/>
  <c r="D29" i="22"/>
  <c r="D25" i="22"/>
  <c r="D18" i="22"/>
  <c r="D15" i="22"/>
  <c r="D27" i="22"/>
  <c r="D10" i="22"/>
  <c r="D8" i="22"/>
  <c r="D6" i="22"/>
  <c r="D16" i="22"/>
  <c r="D13" i="22"/>
  <c r="D9" i="22"/>
  <c r="Q9" i="21" l="1"/>
</calcChain>
</file>

<file path=xl/sharedStrings.xml><?xml version="1.0" encoding="utf-8"?>
<sst xmlns="http://schemas.openxmlformats.org/spreadsheetml/2006/main" count="620" uniqueCount="274">
  <si>
    <t xml:space="preserve">Dotační podvod </t>
  </si>
  <si>
    <t>Úvěrový podvod</t>
  </si>
  <si>
    <t>Podílnictví</t>
  </si>
  <si>
    <t>Úplatkářství - nepřímé</t>
  </si>
  <si>
    <t>Úplatkářství - podplácení</t>
  </si>
  <si>
    <t>Úplatkářství - přijímání úplatku</t>
  </si>
  <si>
    <t>Daňové trestné činy</t>
  </si>
  <si>
    <t xml:space="preserve">Korupční trestné činy </t>
  </si>
  <si>
    <t>Ustanovení trestního zákoníku</t>
  </si>
  <si>
    <t>§ 256, 257, 258</t>
  </si>
  <si>
    <t>Porušování práv k ochranné známce</t>
  </si>
  <si>
    <t>Vystavení nepravdivého potvrzení - poškozování zájmů EU</t>
  </si>
  <si>
    <t>Pletichy při veřejné soutěži a dražbě</t>
  </si>
  <si>
    <t>Majetkové činy úhrnem</t>
  </si>
  <si>
    <t>Drogová kriminalita</t>
  </si>
  <si>
    <t>Neodvedení daně, pojistného na sociální zabezpečení…</t>
  </si>
  <si>
    <t>§ 209</t>
  </si>
  <si>
    <t>§ 206</t>
  </si>
  <si>
    <t>§ 178, 205 - 232</t>
  </si>
  <si>
    <t>§ 241</t>
  </si>
  <si>
    <t>§ 240 - 246</t>
  </si>
  <si>
    <t>§ 259, 260</t>
  </si>
  <si>
    <t>§ 331</t>
  </si>
  <si>
    <t>§ 333</t>
  </si>
  <si>
    <t>§ 331 - 333</t>
  </si>
  <si>
    <t>§ 268</t>
  </si>
  <si>
    <t>§ 214, 215</t>
  </si>
  <si>
    <t>Neoprávněný přístup k počítačovému systému a nosiči informací, opatření a přechovávání přístupového hesla,  poškozování a zneužití záznamu…</t>
  </si>
  <si>
    <t>§ 211</t>
  </si>
  <si>
    <t>§ 212</t>
  </si>
  <si>
    <t>§ 233 - 271</t>
  </si>
  <si>
    <t>Hospodářské činy úhrnem</t>
  </si>
  <si>
    <t>Název trestné činnosti</t>
  </si>
  <si>
    <t>§ 205, 207</t>
  </si>
  <si>
    <t xml:space="preserve">Krádeže prosté úhrnem (včetně krádeží aut) </t>
  </si>
  <si>
    <t>§ 230, 231, 232</t>
  </si>
  <si>
    <t>§ 332</t>
  </si>
  <si>
    <t>Krádeže aut</t>
  </si>
  <si>
    <t>§ 240</t>
  </si>
  <si>
    <t>§ 220, 221</t>
  </si>
  <si>
    <t>§ 251</t>
  </si>
  <si>
    <t>Neoprávněné podnikání</t>
  </si>
  <si>
    <t>Podvody úhrnem</t>
  </si>
  <si>
    <t>Zpronevěra úhrnem</t>
  </si>
  <si>
    <t xml:space="preserve">Vybrané mravnostní činy (ty jež mohou generovat výnosy) úhrnem </t>
  </si>
  <si>
    <t>§ 168, § 189, § 190 - 194</t>
  </si>
  <si>
    <t>§ 283 - 288</t>
  </si>
  <si>
    <t>Porušování povinností při správě cizího majetku</t>
  </si>
  <si>
    <t>§ 311</t>
  </si>
  <si>
    <t>Terorismus, včetně jeho financování</t>
  </si>
  <si>
    <t>§ 216</t>
  </si>
  <si>
    <t>Legalizace výnosů nedbalostní</t>
  </si>
  <si>
    <t>§ 217</t>
  </si>
  <si>
    <t xml:space="preserve">Legalizace výnosů </t>
  </si>
  <si>
    <t>Z toho krácení daně</t>
  </si>
  <si>
    <t xml:space="preserve">Počet trestných činů </t>
  </si>
  <si>
    <t>Obžalované FO/PO</t>
  </si>
  <si>
    <t>Zkrácené přípravné řízení</t>
  </si>
  <si>
    <t>Odnětí svobody NEPO/PO (kde první číslo značí nepodmíněně a druhé podmíněně)</t>
  </si>
  <si>
    <t>Obecně prospěšné práce</t>
  </si>
  <si>
    <t>Zákaz činnosti</t>
  </si>
  <si>
    <t>Peněžitý trest</t>
  </si>
  <si>
    <t>Zproštěno</t>
  </si>
  <si>
    <t>Amnestie</t>
  </si>
  <si>
    <t>Statistická sestava vytvořená pro účely národního hodnocení rizik ML/FT</t>
  </si>
  <si>
    <t xml:space="preserve">§ 214 </t>
  </si>
  <si>
    <t xml:space="preserve">§ 215 </t>
  </si>
  <si>
    <t>Podílnictví nedbalostní</t>
  </si>
  <si>
    <t>Odsouzeno FO/PO</t>
  </si>
  <si>
    <t>Stíhané FO/PO   (kde první číslo značí počet fyzických osob a druhé právnických osob)</t>
  </si>
  <si>
    <t xml:space="preserve">Zastaveno dle § 172 </t>
  </si>
  <si>
    <t xml:space="preserve">Dohoda o vině a trestu dle 175a </t>
  </si>
  <si>
    <t xml:space="preserve">Zastaveno dle § 223 </t>
  </si>
  <si>
    <t>Jiný trest včetně propadnutí majetku nebo věci</t>
  </si>
  <si>
    <t xml:space="preserve">Postoupení jinému orgánu podle § 222 </t>
  </si>
  <si>
    <t>7488/16928</t>
  </si>
  <si>
    <t>645/21665</t>
  </si>
  <si>
    <t>58/98</t>
  </si>
  <si>
    <t>64/310</t>
  </si>
  <si>
    <t>371/1810</t>
  </si>
  <si>
    <t>114/1335</t>
  </si>
  <si>
    <t>49488715</t>
  </si>
  <si>
    <t>2/33</t>
  </si>
  <si>
    <t>70/828</t>
  </si>
  <si>
    <t>5/11</t>
  </si>
  <si>
    <t>74/258</t>
  </si>
  <si>
    <t>2/12</t>
  </si>
  <si>
    <t>0/139</t>
  </si>
  <si>
    <t>10/11</t>
  </si>
  <si>
    <t>0/17</t>
  </si>
  <si>
    <t>5/96</t>
  </si>
  <si>
    <t>5/5</t>
  </si>
  <si>
    <t>1/11</t>
  </si>
  <si>
    <t>10/75</t>
  </si>
  <si>
    <t>0/1</t>
  </si>
  <si>
    <t>3/20</t>
  </si>
  <si>
    <t>76/270</t>
  </si>
  <si>
    <t>0/30</t>
  </si>
  <si>
    <t>588/1221</t>
  </si>
  <si>
    <t>9/58</t>
  </si>
  <si>
    <t>0/6</t>
  </si>
  <si>
    <t>23/148</t>
  </si>
  <si>
    <t>0/0</t>
  </si>
  <si>
    <t>6336/24702</t>
  </si>
  <si>
    <t>59/177</t>
  </si>
  <si>
    <t>584/2275</t>
  </si>
  <si>
    <t>59/413</t>
  </si>
  <si>
    <t>366/2774</t>
  </si>
  <si>
    <t>91/1630</t>
  </si>
  <si>
    <t>4083/11889</t>
  </si>
  <si>
    <t>0/25</t>
  </si>
  <si>
    <t>50/2324</t>
  </si>
  <si>
    <t>0/20</t>
  </si>
  <si>
    <t>77/381</t>
  </si>
  <si>
    <t>1/15</t>
  </si>
  <si>
    <t>0/152</t>
  </si>
  <si>
    <t>6/23</t>
  </si>
  <si>
    <t>0/13</t>
  </si>
  <si>
    <t>5/80</t>
  </si>
  <si>
    <t>1/5</t>
  </si>
  <si>
    <t>3/17</t>
  </si>
  <si>
    <t>7/78</t>
  </si>
  <si>
    <t>2/3</t>
  </si>
  <si>
    <t>1/22</t>
  </si>
  <si>
    <t>78/396</t>
  </si>
  <si>
    <t>1/31</t>
  </si>
  <si>
    <t>544/1788</t>
  </si>
  <si>
    <t>4/56</t>
  </si>
  <si>
    <t>0/5</t>
  </si>
  <si>
    <t>36/136</t>
  </si>
  <si>
    <t>6935/20991</t>
  </si>
  <si>
    <t>587/1986</t>
  </si>
  <si>
    <t>60/402</t>
  </si>
  <si>
    <t>60/196</t>
  </si>
  <si>
    <t>360/2720</t>
  </si>
  <si>
    <t>108/1571</t>
  </si>
  <si>
    <t>4585/9434</t>
  </si>
  <si>
    <t>0/24</t>
  </si>
  <si>
    <t>71/2271</t>
  </si>
  <si>
    <t>1/12</t>
  </si>
  <si>
    <t>68/328</t>
  </si>
  <si>
    <t>4/19</t>
  </si>
  <si>
    <t>0/130</t>
  </si>
  <si>
    <t>9/31</t>
  </si>
  <si>
    <t>0/22</t>
  </si>
  <si>
    <t>8/81</t>
  </si>
  <si>
    <t>0/3</t>
  </si>
  <si>
    <t>7/30</t>
  </si>
  <si>
    <t>12/111</t>
  </si>
  <si>
    <t>0/9</t>
  </si>
  <si>
    <t>4/36</t>
  </si>
  <si>
    <t>72/347</t>
  </si>
  <si>
    <t>0/35</t>
  </si>
  <si>
    <t>622/1784</t>
  </si>
  <si>
    <t>22/151</t>
  </si>
  <si>
    <t>179/1</t>
  </si>
  <si>
    <t>3351/6</t>
  </si>
  <si>
    <t>33927/3</t>
  </si>
  <si>
    <t>2489/3</t>
  </si>
  <si>
    <t>267/3</t>
  </si>
  <si>
    <t>504/17</t>
  </si>
  <si>
    <t>3019/23</t>
  </si>
  <si>
    <t>12/2</t>
  </si>
  <si>
    <t>Zdroj: http://cslav.justice.cz/InfoData/prehledy-statistickych-listu.html</t>
  </si>
  <si>
    <t xml:space="preserve">Horní hranice trestní sazby odnětí svobody dle příslušného ustanovení trestního zákoníku </t>
  </si>
  <si>
    <t xml:space="preserve">Horní hranice trestní sazby odnětí svobody dle příslušného ustanovení trestního zákoníku  </t>
  </si>
  <si>
    <t>Odloženo dle § 159</t>
  </si>
  <si>
    <t>24085/80</t>
  </si>
  <si>
    <t>22529/78</t>
  </si>
  <si>
    <t>6476/17351</t>
  </si>
  <si>
    <t>3318/141</t>
  </si>
  <si>
    <t>3053/128</t>
  </si>
  <si>
    <t>568/1982</t>
  </si>
  <si>
    <t>953/108</t>
  </si>
  <si>
    <t>843/98</t>
  </si>
  <si>
    <t>54/398</t>
  </si>
  <si>
    <t>608/36</t>
  </si>
  <si>
    <t>545/34</t>
  </si>
  <si>
    <t>53/207</t>
  </si>
  <si>
    <t>3877/58</t>
  </si>
  <si>
    <t>3608/56</t>
  </si>
  <si>
    <t>361/2496</t>
  </si>
  <si>
    <t>4174/6868</t>
  </si>
  <si>
    <t>113/1331</t>
  </si>
  <si>
    <t>4/23</t>
  </si>
  <si>
    <t>2513/13</t>
  </si>
  <si>
    <t>2292/13</t>
  </si>
  <si>
    <t>87/2147</t>
  </si>
  <si>
    <t>62/4</t>
  </si>
  <si>
    <t>51/4</t>
  </si>
  <si>
    <t>1/21</t>
  </si>
  <si>
    <t>495/2</t>
  </si>
  <si>
    <t>456/2</t>
  </si>
  <si>
    <t>74/280</t>
  </si>
  <si>
    <t>14/1</t>
  </si>
  <si>
    <t>11/1</t>
  </si>
  <si>
    <t>2/11</t>
  </si>
  <si>
    <t>235/71</t>
  </si>
  <si>
    <t>20263</t>
  </si>
  <si>
    <t>1/104</t>
  </si>
  <si>
    <t>8/47</t>
  </si>
  <si>
    <t>94/2</t>
  </si>
  <si>
    <t>77/2</t>
  </si>
  <si>
    <t>0/45</t>
  </si>
  <si>
    <t>-</t>
  </si>
  <si>
    <t>43/6</t>
  </si>
  <si>
    <t>204/3</t>
  </si>
  <si>
    <t>29/7</t>
  </si>
  <si>
    <t>509/3</t>
  </si>
  <si>
    <t>31/6</t>
  </si>
  <si>
    <t>188/3</t>
  </si>
  <si>
    <t>28/7</t>
  </si>
  <si>
    <t>467/3</t>
  </si>
  <si>
    <t xml:space="preserve">Dohoda o vině a trestu dle § 175a </t>
  </si>
  <si>
    <t>9</t>
  </si>
  <si>
    <t>5/86</t>
  </si>
  <si>
    <t>9/62</t>
  </si>
  <si>
    <t>5/14</t>
  </si>
  <si>
    <t>1/8</t>
  </si>
  <si>
    <t>5/40</t>
  </si>
  <si>
    <t>76/291</t>
  </si>
  <si>
    <t>677/1798</t>
  </si>
  <si>
    <t>4/48</t>
  </si>
  <si>
    <t>50/119</t>
  </si>
  <si>
    <t>117.8 (?)</t>
  </si>
  <si>
    <t>21505/34</t>
  </si>
  <si>
    <t>20291/31</t>
  </si>
  <si>
    <t>2889/56</t>
  </si>
  <si>
    <t>2654/51</t>
  </si>
  <si>
    <t>481/17</t>
  </si>
  <si>
    <t>426/17</t>
  </si>
  <si>
    <t>307/40</t>
  </si>
  <si>
    <t>261/39</t>
  </si>
  <si>
    <t>3081/25</t>
  </si>
  <si>
    <t>2871/24</t>
  </si>
  <si>
    <t>1835/5</t>
  </si>
  <si>
    <t>1681/4</t>
  </si>
  <si>
    <t>67/3</t>
  </si>
  <si>
    <t>61/2</t>
  </si>
  <si>
    <t>495/1</t>
  </si>
  <si>
    <t>472/1</t>
  </si>
  <si>
    <t>233/22</t>
  </si>
  <si>
    <t>209/21</t>
  </si>
  <si>
    <t>197/1</t>
  </si>
  <si>
    <t>69/4</t>
  </si>
  <si>
    <t>63/1</t>
  </si>
  <si>
    <t>199/1</t>
  </si>
  <si>
    <t>173/1</t>
  </si>
  <si>
    <t>510/1</t>
  </si>
  <si>
    <t>484/1</t>
  </si>
  <si>
    <t>273/1</t>
  </si>
  <si>
    <t>237/1</t>
  </si>
  <si>
    <t>Průměr doby odnětí svobody</t>
  </si>
  <si>
    <t>Přehled o stíhaných, podezřelých, obžalovaných a obviněných osobách - paragrafy dle trestního zákoníku (za rok 2012)</t>
  </si>
  <si>
    <t>Přehled o pravomocně odsouzených osobách podle paragrafů - paragrafy dle trestního zákoníku - zahájeno návrhem (za rok 2012)</t>
  </si>
  <si>
    <t>Přehled o pravomocně vyřízených osobách podle paragrafů (odsouzených + vyřízených jinak) - paragrafy dle trestního zákoníku (za rok 2012)</t>
  </si>
  <si>
    <t>Přehled o pravomocně vyřízených osobách podle paragrafů (odsouzených + vyřízených jinak) - soudy (za rok 2012)</t>
  </si>
  <si>
    <t>Přehled o stíhaných, podezřelých, obžalovaných a obviněných osobách - paragrafy dle trestního zákoníku (za rok 2013)</t>
  </si>
  <si>
    <t>Přehled o pravomocně odsouzených osobách podle paragrafů - paragrafy dle trestního zákoníku - zahájeno návrhem; zahájeno obžalobou (za rok 2013)</t>
  </si>
  <si>
    <t>Přehled o pravomocně vyřízených osobách podle paragrafů (odsouzených + vyřízených jinak) - paragrafy dle trestního zákoníku (za rok 2013)</t>
  </si>
  <si>
    <t>Přehled o stíhaných, podezřelých, obžalovaných a obviněných fyzických osobách podle paragrafů - paragrafy dle trestního zákoníku (za rok 2014); Přehled o počtu stíhaných právnických osob a počtu trestných činů podle paragrafů - paragrafy dle trestního zákoníku (za rok 2014)</t>
  </si>
  <si>
    <t>Přehled o pravomocně odsouzených fyzických osobách podle paragrafů - paragrafy dle trestního zákoníku - zahájeno návrhem, zahájeno obžalobou (za rok 2014)</t>
  </si>
  <si>
    <t>Přehled o pravomocně vyřízených fyzických osobách podle paragrafů (odsouzených + vyřízených jinak) -paragrafy dle trestního zákoníku (za rok 2014); Přehled o pravomocně vyřízených právnických osobách podle paragrafů (odsouzených + vyřízených jinak) (za rok 2014)</t>
  </si>
  <si>
    <t>Přehled o pravomocně vyřízených fyzických osobách podle paragrafů (odsouzených + vyřízených jinak) -paragrafy dle trestního zákoníku (za rok 2014)</t>
  </si>
  <si>
    <t>Přehled o stíhaných, podezřelých, obžalovaných a obviněných fyzických osobách podle paragrafů - paragrafy dle trestního zákoníku (za rok 2015); Přehled o počtu stíhaných právnických osob a počtu trestných činů podle paragrafů - paragrafy dle trestního zákoníku (za rok 2015)</t>
  </si>
  <si>
    <t>Přehled o pravomocně vyřízených fyzických osobách podle paragrafů (odsouzených + vyřízených jinak) - zahájeno návrhen, zahájeno obžalobou (za rok 2015)</t>
  </si>
  <si>
    <t>Přehled o pravomocně odsouzených fyzických osobách podle paragrafů - paragrafy dle trestního zákoníku (za rok 2015); Přehled o pravomocně vyřízených právnických osobách podle paragrafů (odsouzených + vyřízených jinak) (za rok 2015)</t>
  </si>
  <si>
    <t>Přehled o pravomocně odsouzených fyzických osobách podle paragrafů - paragrafy dle trestního zákoníku (za rok 2015)</t>
  </si>
  <si>
    <t xml:space="preserve">Statistika stíhané trestné činnosti z informačních zdrojů Ministerstva spravedlnosti </t>
  </si>
  <si>
    <t xml:space="preserve"> Průměrný počet měsíců / odsouzený; statistické listy soudů (za rok 2015)</t>
  </si>
  <si>
    <t xml:space="preserve">  Průměrný počet měsíců / odsouzený; statistické listy soudů (za rok 2014)</t>
  </si>
  <si>
    <t xml:space="preserve"> Průměrný počet měsíců / odsouzený; statistické listy soudů (za rok 2013)</t>
  </si>
  <si>
    <t xml:space="preserve">  Průměrný počet měsíců / odsouzený; statistické listy soudů (za rok 2012)</t>
  </si>
  <si>
    <t xml:space="preserve">Příloha č. 5.8: Statistika stíhané trestné činnosti z informačních zdrojů Ministerstva spravedlnosti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</si>
</sst>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"/>
    <numFmt numFmtId="165" formatCode="0.0"/>
    <numFmt numFmtId="166" formatCode="#,##0.0"/>
  </numFmts>
  <fonts count="9">
    <font>
      <sz val="11"/>
      <color theme="1"/>
      <name val="Calibri"/>
      <family val="2"/>
      <charset val="238"/>
      <scheme val="minor"/>
    </font>
    <font>
      <sz val="10"/>
      <name val="Geneva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10">
    <xf numFmtId="0" fontId="0" fillId="0" borderId="0" xfId="0"/>
    <xf numFmtId="0" fontId="1" fillId="0" borderId="0" xfId="1"/>
    <xf numFmtId="0" fontId="1" fillId="0" borderId="0" xfId="1" applyNumberFormat="1"/>
    <xf numFmtId="3" fontId="4" fillId="3" borderId="1" xfId="1" applyNumberFormat="1" applyFont="1" applyFill="1" applyBorder="1" applyProtection="1">
      <protection locked="0"/>
    </xf>
    <xf numFmtId="3" fontId="4" fillId="3" borderId="1" xfId="1" applyNumberFormat="1" applyFont="1" applyFill="1" applyBorder="1" applyProtection="1"/>
    <xf numFmtId="1" fontId="4" fillId="3" borderId="1" xfId="1" applyNumberFormat="1" applyFont="1" applyFill="1" applyBorder="1" applyProtection="1">
      <protection locked="0"/>
    </xf>
    <xf numFmtId="1" fontId="4" fillId="3" borderId="1" xfId="1" applyNumberFormat="1" applyFont="1" applyFill="1" applyBorder="1" applyAlignment="1" applyProtection="1">
      <alignment horizontal="right"/>
      <protection locked="0"/>
    </xf>
    <xf numFmtId="3" fontId="4" fillId="0" borderId="1" xfId="1" applyNumberFormat="1" applyFont="1" applyFill="1" applyBorder="1" applyProtection="1">
      <protection locked="0"/>
    </xf>
    <xf numFmtId="1" fontId="4" fillId="3" borderId="1" xfId="1" applyNumberFormat="1" applyFont="1" applyFill="1" applyBorder="1" applyAlignment="1" applyProtection="1">
      <alignment horizontal="right"/>
    </xf>
    <xf numFmtId="3" fontId="4" fillId="2" borderId="1" xfId="1" applyNumberFormat="1" applyFont="1" applyFill="1" applyBorder="1" applyProtection="1"/>
    <xf numFmtId="1" fontId="4" fillId="2" borderId="1" xfId="1" applyNumberFormat="1" applyFont="1" applyFill="1" applyBorder="1" applyAlignment="1" applyProtection="1">
      <alignment horizontal="right"/>
    </xf>
    <xf numFmtId="3" fontId="4" fillId="2" borderId="1" xfId="1" applyNumberFormat="1" applyFont="1" applyFill="1" applyBorder="1" applyProtection="1">
      <protection locked="0"/>
    </xf>
    <xf numFmtId="1" fontId="4" fillId="2" borderId="1" xfId="1" applyNumberFormat="1" applyFont="1" applyFill="1" applyBorder="1" applyAlignment="1" applyProtection="1">
      <alignment horizontal="right"/>
      <protection locked="0"/>
    </xf>
    <xf numFmtId="3" fontId="4" fillId="2" borderId="1" xfId="1" applyNumberFormat="1" applyFont="1" applyFill="1" applyBorder="1"/>
    <xf numFmtId="1" fontId="4" fillId="2" borderId="1" xfId="1" applyNumberFormat="1" applyFont="1" applyFill="1" applyBorder="1" applyAlignment="1">
      <alignment horizontal="right"/>
    </xf>
    <xf numFmtId="3" fontId="4" fillId="3" borderId="6" xfId="1" applyNumberFormat="1" applyFont="1" applyFill="1" applyBorder="1" applyProtection="1">
      <protection locked="0"/>
    </xf>
    <xf numFmtId="3" fontId="4" fillId="3" borderId="5" xfId="1" applyNumberFormat="1" applyFont="1" applyFill="1" applyBorder="1" applyProtection="1">
      <protection locked="0"/>
    </xf>
    <xf numFmtId="3" fontId="4" fillId="3" borderId="5" xfId="1" applyNumberFormat="1" applyFont="1" applyFill="1" applyBorder="1" applyProtection="1"/>
    <xf numFmtId="3" fontId="4" fillId="2" borderId="5" xfId="1" applyNumberFormat="1" applyFont="1" applyFill="1" applyBorder="1" applyProtection="1"/>
    <xf numFmtId="3" fontId="4" fillId="2" borderId="5" xfId="1" applyNumberFormat="1" applyFont="1" applyFill="1" applyBorder="1" applyProtection="1">
      <protection locked="0"/>
    </xf>
    <xf numFmtId="3" fontId="4" fillId="2" borderId="5" xfId="1" applyNumberFormat="1" applyFont="1" applyFill="1" applyBorder="1"/>
    <xf numFmtId="1" fontId="4" fillId="3" borderId="6" xfId="1" applyNumberFormat="1" applyFont="1" applyFill="1" applyBorder="1" applyProtection="1">
      <protection locked="0"/>
    </xf>
    <xf numFmtId="3" fontId="4" fillId="3" borderId="8" xfId="1" applyNumberFormat="1" applyFont="1" applyFill="1" applyBorder="1" applyProtection="1">
      <protection locked="0"/>
    </xf>
    <xf numFmtId="1" fontId="4" fillId="2" borderId="1" xfId="1" applyNumberFormat="1" applyFont="1" applyFill="1" applyBorder="1" applyProtection="1"/>
    <xf numFmtId="1" fontId="4" fillId="3" borderId="5" xfId="1" applyNumberFormat="1" applyFont="1" applyFill="1" applyBorder="1" applyAlignment="1" applyProtection="1">
      <protection locked="0"/>
    </xf>
    <xf numFmtId="1" fontId="4" fillId="3" borderId="5" xfId="1" applyNumberFormat="1" applyFont="1" applyFill="1" applyBorder="1" applyAlignment="1" applyProtection="1"/>
    <xf numFmtId="1" fontId="4" fillId="2" borderId="5" xfId="1" applyNumberFormat="1" applyFont="1" applyFill="1" applyBorder="1" applyAlignment="1" applyProtection="1"/>
    <xf numFmtId="1" fontId="4" fillId="2" borderId="5" xfId="1" applyNumberFormat="1" applyFont="1" applyFill="1" applyBorder="1" applyAlignment="1" applyProtection="1">
      <protection locked="0"/>
    </xf>
    <xf numFmtId="1" fontId="4" fillId="2" borderId="5" xfId="1" applyNumberFormat="1" applyFont="1" applyFill="1" applyBorder="1" applyAlignment="1"/>
    <xf numFmtId="3" fontId="4" fillId="3" borderId="8" xfId="1" applyNumberFormat="1" applyFont="1" applyFill="1" applyBorder="1" applyAlignment="1" applyProtection="1">
      <protection locked="0"/>
    </xf>
    <xf numFmtId="3" fontId="4" fillId="3" borderId="5" xfId="1" applyNumberFormat="1" applyFont="1" applyFill="1" applyBorder="1" applyAlignment="1" applyProtection="1">
      <protection locked="0"/>
    </xf>
    <xf numFmtId="3" fontId="4" fillId="2" borderId="5" xfId="1" applyNumberFormat="1" applyFont="1" applyFill="1" applyBorder="1" applyAlignment="1" applyProtection="1">
      <protection locked="0"/>
    </xf>
    <xf numFmtId="3" fontId="4" fillId="2" borderId="5" xfId="1" applyNumberFormat="1" applyFont="1" applyFill="1" applyBorder="1" applyAlignment="1" applyProtection="1">
      <alignment horizontal="right"/>
      <protection locked="0"/>
    </xf>
    <xf numFmtId="3" fontId="4" fillId="2" borderId="5" xfId="1" applyNumberFormat="1" applyFont="1" applyFill="1" applyBorder="1" applyAlignment="1" applyProtection="1">
      <alignment horizontal="right"/>
    </xf>
    <xf numFmtId="3" fontId="4" fillId="2" borderId="5" xfId="1" applyNumberFormat="1" applyFont="1" applyFill="1" applyBorder="1" applyAlignment="1">
      <alignment horizontal="right"/>
    </xf>
    <xf numFmtId="3" fontId="4" fillId="3" borderId="5" xfId="1" applyNumberFormat="1" applyFont="1" applyFill="1" applyBorder="1" applyAlignment="1" applyProtection="1">
      <alignment horizontal="right"/>
    </xf>
    <xf numFmtId="49" fontId="4" fillId="3" borderId="5" xfId="1" applyNumberFormat="1" applyFont="1" applyFill="1" applyBorder="1" applyAlignment="1" applyProtection="1">
      <alignment horizontal="right"/>
      <protection locked="0"/>
    </xf>
    <xf numFmtId="3" fontId="4" fillId="3" borderId="5" xfId="1" applyNumberFormat="1" applyFont="1" applyFill="1" applyBorder="1" applyAlignment="1" applyProtection="1">
      <alignment horizontal="right"/>
      <protection locked="0"/>
    </xf>
    <xf numFmtId="0" fontId="4" fillId="2" borderId="5" xfId="1" applyNumberFormat="1" applyFont="1" applyFill="1" applyBorder="1" applyAlignment="1" applyProtection="1">
      <protection locked="0"/>
    </xf>
    <xf numFmtId="0" fontId="4" fillId="3" borderId="8" xfId="1" applyNumberFormat="1" applyFont="1" applyFill="1" applyBorder="1" applyAlignment="1" applyProtection="1">
      <protection locked="0"/>
    </xf>
    <xf numFmtId="0" fontId="4" fillId="2" borderId="5" xfId="1" applyNumberFormat="1" applyFont="1" applyFill="1" applyBorder="1" applyAlignment="1" applyProtection="1">
      <alignment horizontal="right"/>
      <protection locked="0"/>
    </xf>
    <xf numFmtId="0" fontId="4" fillId="2" borderId="5" xfId="1" applyNumberFormat="1" applyFont="1" applyFill="1" applyBorder="1" applyAlignment="1" applyProtection="1"/>
    <xf numFmtId="0" fontId="4" fillId="3" borderId="5" xfId="1" applyNumberFormat="1" applyFont="1" applyFill="1" applyBorder="1" applyAlignment="1" applyProtection="1"/>
    <xf numFmtId="0" fontId="4" fillId="3" borderId="5" xfId="1" applyNumberFormat="1" applyFont="1" applyFill="1" applyBorder="1" applyAlignment="1" applyProtection="1">
      <protection locked="0"/>
    </xf>
    <xf numFmtId="1" fontId="4" fillId="2" borderId="16" xfId="1" applyNumberFormat="1" applyFont="1" applyFill="1" applyBorder="1" applyAlignment="1">
      <alignment horizontal="left" wrapText="1"/>
    </xf>
    <xf numFmtId="0" fontId="4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1" applyNumberFormat="1" applyFont="1" applyFill="1" applyBorder="1" applyAlignment="1">
      <alignment horizontal="center" vertical="center" wrapText="1"/>
    </xf>
    <xf numFmtId="49" fontId="4" fillId="2" borderId="18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18" xfId="2" applyNumberFormat="1" applyFont="1" applyFill="1" applyBorder="1" applyAlignment="1" applyProtection="1">
      <alignment horizontal="center" vertical="center" wrapText="1"/>
      <protection locked="0"/>
    </xf>
    <xf numFmtId="0" fontId="4" fillId="5" borderId="17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9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2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5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26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27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3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/>
    <xf numFmtId="3" fontId="4" fillId="3" borderId="36" xfId="1" applyNumberFormat="1" applyFont="1" applyFill="1" applyBorder="1" applyProtection="1">
      <protection locked="0"/>
    </xf>
    <xf numFmtId="3" fontId="4" fillId="3" borderId="36" xfId="1" applyNumberFormat="1" applyFont="1" applyFill="1" applyBorder="1" applyProtection="1"/>
    <xf numFmtId="3" fontId="4" fillId="2" borderId="36" xfId="1" applyNumberFormat="1" applyFont="1" applyFill="1" applyBorder="1" applyProtection="1"/>
    <xf numFmtId="3" fontId="4" fillId="3" borderId="37" xfId="1" applyNumberFormat="1" applyFont="1" applyFill="1" applyBorder="1" applyProtection="1">
      <protection locked="0"/>
    </xf>
    <xf numFmtId="3" fontId="4" fillId="2" borderId="36" xfId="1" applyNumberFormat="1" applyFont="1" applyFill="1" applyBorder="1" applyProtection="1">
      <protection locked="0"/>
    </xf>
    <xf numFmtId="3" fontId="4" fillId="2" borderId="36" xfId="1" applyNumberFormat="1" applyFont="1" applyFill="1" applyBorder="1"/>
    <xf numFmtId="3" fontId="4" fillId="3" borderId="38" xfId="1" applyNumberFormat="1" applyFont="1" applyFill="1" applyBorder="1" applyProtection="1">
      <protection locked="0"/>
    </xf>
    <xf numFmtId="3" fontId="4" fillId="2" borderId="4" xfId="1" applyNumberFormat="1" applyFont="1" applyFill="1" applyBorder="1" applyProtection="1">
      <protection locked="0"/>
    </xf>
    <xf numFmtId="1" fontId="4" fillId="2" borderId="4" xfId="1" applyNumberFormat="1" applyFont="1" applyFill="1" applyBorder="1" applyProtection="1">
      <protection locked="0"/>
    </xf>
    <xf numFmtId="1" fontId="4" fillId="2" borderId="7" xfId="1" applyNumberFormat="1" applyFont="1" applyFill="1" applyBorder="1" applyAlignment="1" applyProtection="1">
      <protection locked="0"/>
    </xf>
    <xf numFmtId="3" fontId="4" fillId="2" borderId="7" xfId="1" applyNumberFormat="1" applyFont="1" applyFill="1" applyBorder="1" applyProtection="1">
      <protection locked="0"/>
    </xf>
    <xf numFmtId="3" fontId="4" fillId="2" borderId="38" xfId="1" applyNumberFormat="1" applyFont="1" applyFill="1" applyBorder="1" applyProtection="1">
      <protection locked="0"/>
    </xf>
    <xf numFmtId="0" fontId="6" fillId="6" borderId="0" xfId="1" applyNumberFormat="1" applyFont="1" applyFill="1" applyBorder="1" applyAlignment="1">
      <alignment vertical="center"/>
    </xf>
    <xf numFmtId="0" fontId="6" fillId="6" borderId="0" xfId="1" applyNumberFormat="1" applyFont="1" applyFill="1" applyBorder="1" applyAlignment="1">
      <alignment horizontal="left" vertical="center"/>
    </xf>
    <xf numFmtId="3" fontId="4" fillId="2" borderId="41" xfId="1" applyNumberFormat="1" applyFont="1" applyFill="1" applyBorder="1" applyProtection="1">
      <protection locked="0"/>
    </xf>
    <xf numFmtId="1" fontId="4" fillId="2" borderId="42" xfId="1" applyNumberFormat="1" applyFont="1" applyFill="1" applyBorder="1" applyAlignment="1" applyProtection="1">
      <protection locked="0"/>
    </xf>
    <xf numFmtId="3" fontId="4" fillId="2" borderId="42" xfId="1" applyNumberFormat="1" applyFont="1" applyFill="1" applyBorder="1" applyProtection="1">
      <protection locked="0"/>
    </xf>
    <xf numFmtId="3" fontId="4" fillId="2" borderId="43" xfId="1" applyNumberFormat="1" applyFont="1" applyFill="1" applyBorder="1" applyProtection="1">
      <protection locked="0"/>
    </xf>
    <xf numFmtId="49" fontId="4" fillId="3" borderId="8" xfId="1" applyNumberFormat="1" applyFont="1" applyFill="1" applyBorder="1" applyAlignment="1" applyProtection="1">
      <alignment horizontal="right"/>
      <protection locked="0"/>
    </xf>
    <xf numFmtId="49" fontId="4" fillId="3" borderId="5" xfId="1" applyNumberFormat="1" applyFont="1" applyFill="1" applyBorder="1" applyAlignment="1" applyProtection="1">
      <alignment horizontal="right"/>
    </xf>
    <xf numFmtId="49" fontId="4" fillId="2" borderId="5" xfId="1" applyNumberFormat="1" applyFont="1" applyFill="1" applyBorder="1" applyAlignment="1" applyProtection="1">
      <alignment horizontal="right"/>
    </xf>
    <xf numFmtId="49" fontId="4" fillId="2" borderId="5" xfId="1" applyNumberFormat="1" applyFont="1" applyFill="1" applyBorder="1" applyAlignment="1" applyProtection="1">
      <alignment horizontal="right"/>
      <protection locked="0"/>
    </xf>
    <xf numFmtId="49" fontId="4" fillId="2" borderId="5" xfId="1" applyNumberFormat="1" applyFont="1" applyFill="1" applyBorder="1" applyAlignment="1">
      <alignment horizontal="right"/>
    </xf>
    <xf numFmtId="49" fontId="4" fillId="2" borderId="7" xfId="1" applyNumberFormat="1" applyFont="1" applyFill="1" applyBorder="1" applyAlignment="1" applyProtection="1">
      <alignment horizontal="right"/>
      <protection locked="0"/>
    </xf>
    <xf numFmtId="49" fontId="4" fillId="2" borderId="42" xfId="1" applyNumberFormat="1" applyFont="1" applyFill="1" applyBorder="1" applyAlignment="1" applyProtection="1">
      <alignment horizontal="right"/>
      <protection locked="0"/>
    </xf>
    <xf numFmtId="164" fontId="4" fillId="5" borderId="3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3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/>
    <xf numFmtId="0" fontId="8" fillId="0" borderId="0" xfId="0" applyFont="1"/>
    <xf numFmtId="0" fontId="0" fillId="0" borderId="0" xfId="0" applyBorder="1"/>
    <xf numFmtId="3" fontId="4" fillId="2" borderId="7" xfId="1" applyNumberFormat="1" applyFont="1" applyFill="1" applyBorder="1" applyAlignment="1" applyProtection="1">
      <alignment horizontal="right"/>
      <protection locked="0"/>
    </xf>
    <xf numFmtId="1" fontId="4" fillId="3" borderId="15" xfId="1" applyNumberFormat="1" applyFont="1" applyFill="1" applyBorder="1" applyAlignment="1" applyProtection="1">
      <alignment horizontal="left" wrapText="1"/>
      <protection locked="0"/>
    </xf>
    <xf numFmtId="1" fontId="4" fillId="3" borderId="16" xfId="1" applyNumberFormat="1" applyFont="1" applyFill="1" applyBorder="1" applyAlignment="1" applyProtection="1">
      <alignment horizontal="left" wrapText="1"/>
      <protection locked="0"/>
    </xf>
    <xf numFmtId="1" fontId="4" fillId="2" borderId="16" xfId="1" applyNumberFormat="1" applyFont="1" applyFill="1" applyBorder="1" applyAlignment="1" applyProtection="1">
      <alignment horizontal="left" wrapText="1"/>
      <protection locked="0"/>
    </xf>
    <xf numFmtId="1" fontId="4" fillId="0" borderId="16" xfId="1" applyNumberFormat="1" applyFont="1" applyFill="1" applyBorder="1" applyAlignment="1" applyProtection="1">
      <alignment horizontal="left" wrapText="1"/>
      <protection locked="0"/>
    </xf>
    <xf numFmtId="1" fontId="4" fillId="2" borderId="16" xfId="2" applyNumberFormat="1" applyFont="1" applyFill="1" applyBorder="1" applyAlignment="1" applyProtection="1">
      <alignment horizontal="left" wrapText="1"/>
      <protection locked="0"/>
    </xf>
    <xf numFmtId="1" fontId="4" fillId="3" borderId="16" xfId="2" applyNumberFormat="1" applyFont="1" applyFill="1" applyBorder="1" applyAlignment="1" applyProtection="1">
      <alignment horizontal="left" wrapText="1"/>
      <protection locked="0"/>
    </xf>
    <xf numFmtId="0" fontId="4" fillId="3" borderId="47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33" xfId="1" applyNumberFormat="1" applyFont="1" applyFill="1" applyBorder="1" applyAlignment="1" applyProtection="1">
      <alignment horizontal="left" wrapText="1"/>
      <protection locked="0"/>
    </xf>
    <xf numFmtId="164" fontId="4" fillId="3" borderId="19" xfId="1" applyNumberFormat="1" applyFont="1" applyFill="1" applyBorder="1" applyAlignment="1" applyProtection="1">
      <alignment horizontal="left" wrapText="1"/>
      <protection locked="0"/>
    </xf>
    <xf numFmtId="164" fontId="4" fillId="2" borderId="19" xfId="1" applyNumberFormat="1" applyFont="1" applyFill="1" applyBorder="1" applyAlignment="1" applyProtection="1">
      <alignment horizontal="left" wrapText="1"/>
      <protection locked="0"/>
    </xf>
    <xf numFmtId="164" fontId="4" fillId="0" borderId="19" xfId="1" applyNumberFormat="1" applyFont="1" applyFill="1" applyBorder="1" applyAlignment="1" applyProtection="1">
      <alignment horizontal="left" wrapText="1"/>
      <protection locked="0"/>
    </xf>
    <xf numFmtId="0" fontId="4" fillId="2" borderId="19" xfId="2" applyFont="1" applyFill="1" applyBorder="1" applyAlignment="1" applyProtection="1">
      <alignment horizontal="left" wrapText="1"/>
      <protection locked="0"/>
    </xf>
    <xf numFmtId="164" fontId="4" fillId="2" borderId="48" xfId="1" applyNumberFormat="1" applyFont="1" applyFill="1" applyBorder="1" applyAlignment="1">
      <alignment horizontal="left" wrapText="1"/>
    </xf>
    <xf numFmtId="0" fontId="4" fillId="3" borderId="19" xfId="2" applyFont="1" applyFill="1" applyBorder="1" applyAlignment="1" applyProtection="1">
      <alignment horizontal="left" wrapText="1"/>
      <protection locked="0"/>
    </xf>
    <xf numFmtId="1" fontId="4" fillId="2" borderId="14" xfId="1" applyNumberFormat="1" applyFont="1" applyFill="1" applyBorder="1" applyAlignment="1" applyProtection="1">
      <alignment horizontal="left" wrapText="1"/>
      <protection locked="0"/>
    </xf>
    <xf numFmtId="49" fontId="4" fillId="3" borderId="1" xfId="1" applyNumberFormat="1" applyFont="1" applyFill="1" applyBorder="1" applyAlignment="1" applyProtection="1">
      <protection locked="0"/>
    </xf>
    <xf numFmtId="49" fontId="4" fillId="3" borderId="1" xfId="1" applyNumberFormat="1" applyFont="1" applyFill="1" applyBorder="1" applyAlignment="1" applyProtection="1"/>
    <xf numFmtId="49" fontId="4" fillId="2" borderId="1" xfId="1" applyNumberFormat="1" applyFont="1" applyFill="1" applyBorder="1" applyAlignment="1" applyProtection="1">
      <protection locked="0"/>
    </xf>
    <xf numFmtId="3" fontId="4" fillId="3" borderId="1" xfId="1" applyNumberFormat="1" applyFont="1" applyFill="1" applyBorder="1" applyAlignment="1" applyProtection="1">
      <protection locked="0"/>
    </xf>
    <xf numFmtId="3" fontId="4" fillId="2" borderId="1" xfId="1" applyNumberFormat="1" applyFont="1" applyFill="1" applyBorder="1" applyAlignment="1" applyProtection="1">
      <protection locked="0"/>
    </xf>
    <xf numFmtId="49" fontId="4" fillId="3" borderId="6" xfId="1" applyNumberFormat="1" applyFont="1" applyFill="1" applyBorder="1" applyAlignment="1" applyProtection="1">
      <alignment horizontal="right"/>
      <protection locked="0"/>
    </xf>
    <xf numFmtId="49" fontId="4" fillId="3" borderId="1" xfId="1" applyNumberFormat="1" applyFont="1" applyFill="1" applyBorder="1" applyAlignment="1" applyProtection="1">
      <alignment horizontal="right"/>
      <protection locked="0"/>
    </xf>
    <xf numFmtId="49" fontId="4" fillId="3" borderId="1" xfId="1" applyNumberFormat="1" applyFont="1" applyFill="1" applyBorder="1" applyAlignment="1" applyProtection="1">
      <alignment horizontal="right"/>
    </xf>
    <xf numFmtId="49" fontId="4" fillId="2" borderId="1" xfId="1" applyNumberFormat="1" applyFont="1" applyFill="1" applyBorder="1" applyAlignment="1" applyProtection="1">
      <alignment horizontal="right"/>
    </xf>
    <xf numFmtId="49" fontId="4" fillId="2" borderId="1" xfId="1" applyNumberFormat="1" applyFont="1" applyFill="1" applyBorder="1" applyAlignment="1" applyProtection="1">
      <alignment horizontal="right"/>
      <protection locked="0"/>
    </xf>
    <xf numFmtId="3" fontId="4" fillId="3" borderId="1" xfId="1" applyNumberFormat="1" applyFont="1" applyFill="1" applyBorder="1" applyAlignment="1" applyProtection="1">
      <alignment horizontal="right"/>
      <protection locked="0"/>
    </xf>
    <xf numFmtId="3" fontId="4" fillId="2" borderId="1" xfId="1" applyNumberFormat="1" applyFont="1" applyFill="1" applyBorder="1" applyAlignment="1" applyProtection="1">
      <alignment horizontal="right"/>
      <protection locked="0"/>
    </xf>
    <xf numFmtId="3" fontId="4" fillId="2" borderId="1" xfId="1" applyNumberFormat="1" applyFont="1" applyFill="1" applyBorder="1" applyAlignment="1"/>
    <xf numFmtId="3" fontId="4" fillId="2" borderId="1" xfId="1" applyNumberFormat="1" applyFont="1" applyFill="1" applyBorder="1" applyAlignment="1">
      <alignment horizontal="right"/>
    </xf>
    <xf numFmtId="165" fontId="4" fillId="3" borderId="8" xfId="1" applyNumberFormat="1" applyFont="1" applyFill="1" applyBorder="1" applyAlignment="1" applyProtection="1">
      <alignment horizontal="right"/>
      <protection locked="0"/>
    </xf>
    <xf numFmtId="165" fontId="4" fillId="3" borderId="5" xfId="1" applyNumberFormat="1" applyFont="1" applyFill="1" applyBorder="1" applyAlignment="1" applyProtection="1">
      <alignment horizontal="right"/>
      <protection locked="0"/>
    </xf>
    <xf numFmtId="165" fontId="4" fillId="3" borderId="5" xfId="1" applyNumberFormat="1" applyFont="1" applyFill="1" applyBorder="1" applyAlignment="1" applyProtection="1">
      <alignment horizontal="right"/>
    </xf>
    <xf numFmtId="165" fontId="4" fillId="2" borderId="5" xfId="1" applyNumberFormat="1" applyFont="1" applyFill="1" applyBorder="1" applyAlignment="1" applyProtection="1">
      <alignment horizontal="right"/>
    </xf>
    <xf numFmtId="165" fontId="4" fillId="2" borderId="5" xfId="1" applyNumberFormat="1" applyFont="1" applyFill="1" applyBorder="1" applyAlignment="1" applyProtection="1">
      <alignment horizontal="right"/>
      <protection locked="0"/>
    </xf>
    <xf numFmtId="165" fontId="4" fillId="2" borderId="5" xfId="1" applyNumberFormat="1" applyFont="1" applyFill="1" applyBorder="1" applyAlignment="1">
      <alignment horizontal="right"/>
    </xf>
    <xf numFmtId="165" fontId="4" fillId="2" borderId="49" xfId="1" applyNumberFormat="1" applyFont="1" applyFill="1" applyBorder="1" applyAlignment="1" applyProtection="1">
      <alignment horizontal="right"/>
      <protection locked="0"/>
    </xf>
    <xf numFmtId="166" fontId="4" fillId="3" borderId="8" xfId="1" applyNumberFormat="1" applyFont="1" applyFill="1" applyBorder="1" applyAlignment="1" applyProtection="1">
      <alignment horizontal="right"/>
      <protection locked="0"/>
    </xf>
    <xf numFmtId="166" fontId="4" fillId="3" borderId="5" xfId="1" applyNumberFormat="1" applyFont="1" applyFill="1" applyBorder="1" applyAlignment="1" applyProtection="1">
      <alignment horizontal="right"/>
      <protection locked="0"/>
    </xf>
    <xf numFmtId="166" fontId="4" fillId="3" borderId="5" xfId="1" applyNumberFormat="1" applyFont="1" applyFill="1" applyBorder="1" applyAlignment="1" applyProtection="1">
      <alignment horizontal="right"/>
    </xf>
    <xf numFmtId="166" fontId="4" fillId="2" borderId="5" xfId="1" applyNumberFormat="1" applyFont="1" applyFill="1" applyBorder="1" applyAlignment="1" applyProtection="1">
      <alignment horizontal="right"/>
    </xf>
    <xf numFmtId="166" fontId="4" fillId="2" borderId="5" xfId="1" applyNumberFormat="1" applyFont="1" applyFill="1" applyBorder="1" applyAlignment="1" applyProtection="1">
      <alignment horizontal="right"/>
      <protection locked="0"/>
    </xf>
    <xf numFmtId="166" fontId="4" fillId="2" borderId="5" xfId="1" applyNumberFormat="1" applyFont="1" applyFill="1" applyBorder="1" applyAlignment="1">
      <alignment horizontal="right"/>
    </xf>
    <xf numFmtId="166" fontId="4" fillId="2" borderId="7" xfId="1" applyNumberFormat="1" applyFont="1" applyFill="1" applyBorder="1" applyAlignment="1" applyProtection="1">
      <alignment horizontal="right"/>
      <protection locked="0"/>
    </xf>
    <xf numFmtId="49" fontId="4" fillId="2" borderId="1" xfId="1" applyNumberFormat="1" applyFont="1" applyFill="1" applyBorder="1" applyAlignment="1">
      <alignment horizontal="right"/>
    </xf>
    <xf numFmtId="49" fontId="4" fillId="2" borderId="4" xfId="1" applyNumberFormat="1" applyFont="1" applyFill="1" applyBorder="1" applyAlignment="1" applyProtection="1">
      <alignment horizontal="right"/>
      <protection locked="0"/>
    </xf>
    <xf numFmtId="164" fontId="4" fillId="5" borderId="50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53" xfId="1" applyNumberFormat="1" applyFont="1" applyFill="1" applyBorder="1" applyProtection="1">
      <protection locked="0"/>
    </xf>
    <xf numFmtId="3" fontId="4" fillId="3" borderId="19" xfId="1" applyNumberFormat="1" applyFont="1" applyFill="1" applyBorder="1" applyProtection="1">
      <protection locked="0"/>
    </xf>
    <xf numFmtId="3" fontId="4" fillId="3" borderId="19" xfId="1" applyNumberFormat="1" applyFont="1" applyFill="1" applyBorder="1" applyProtection="1"/>
    <xf numFmtId="3" fontId="4" fillId="2" borderId="19" xfId="1" applyNumberFormat="1" applyFont="1" applyFill="1" applyBorder="1" applyProtection="1"/>
    <xf numFmtId="3" fontId="4" fillId="2" borderId="19" xfId="1" applyNumberFormat="1" applyFont="1" applyFill="1" applyBorder="1" applyProtection="1">
      <protection locked="0"/>
    </xf>
    <xf numFmtId="3" fontId="4" fillId="2" borderId="19" xfId="1" applyNumberFormat="1" applyFont="1" applyFill="1" applyBorder="1"/>
    <xf numFmtId="3" fontId="4" fillId="2" borderId="55" xfId="1" applyNumberFormat="1" applyFont="1" applyFill="1" applyBorder="1" applyProtection="1">
      <protection locked="0"/>
    </xf>
    <xf numFmtId="49" fontId="4" fillId="2" borderId="49" xfId="1" applyNumberFormat="1" applyFont="1" applyFill="1" applyBorder="1" applyAlignment="1" applyProtection="1">
      <alignment horizontal="right"/>
      <protection locked="0"/>
    </xf>
    <xf numFmtId="3" fontId="4" fillId="2" borderId="49" xfId="1" applyNumberFormat="1" applyFont="1" applyFill="1" applyBorder="1" applyProtection="1">
      <protection locked="0"/>
    </xf>
    <xf numFmtId="3" fontId="4" fillId="2" borderId="23" xfId="1" applyNumberFormat="1" applyFont="1" applyFill="1" applyBorder="1" applyProtection="1">
      <protection locked="0"/>
    </xf>
    <xf numFmtId="3" fontId="4" fillId="3" borderId="56" xfId="1" applyNumberFormat="1" applyFont="1" applyFill="1" applyBorder="1" applyProtection="1">
      <protection locked="0"/>
    </xf>
    <xf numFmtId="165" fontId="4" fillId="3" borderId="57" xfId="1" applyNumberFormat="1" applyFont="1" applyFill="1" applyBorder="1" applyAlignment="1" applyProtection="1">
      <alignment horizontal="right"/>
      <protection locked="0"/>
    </xf>
    <xf numFmtId="164" fontId="4" fillId="5" borderId="5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9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56" xfId="1" applyNumberFormat="1" applyFont="1" applyFill="1" applyBorder="1" applyAlignment="1" applyProtection="1">
      <alignment horizontal="left" wrapText="1"/>
      <protection locked="0"/>
    </xf>
    <xf numFmtId="0" fontId="7" fillId="5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39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NumberFormat="1" applyFont="1" applyFill="1" applyBorder="1" applyAlignment="1">
      <alignment horizontal="left" vertical="center"/>
    </xf>
    <xf numFmtId="0" fontId="7" fillId="5" borderId="28" xfId="1" applyNumberFormat="1" applyFont="1" applyFill="1" applyBorder="1" applyAlignment="1" applyProtection="1">
      <alignment vertical="center" wrapText="1"/>
      <protection locked="0"/>
    </xf>
    <xf numFmtId="0" fontId="7" fillId="5" borderId="30" xfId="1" applyNumberFormat="1" applyFont="1" applyFill="1" applyBorder="1" applyAlignment="1" applyProtection="1">
      <alignment vertical="center" wrapText="1"/>
      <protection locked="0"/>
    </xf>
    <xf numFmtId="0" fontId="7" fillId="5" borderId="29" xfId="1" applyNumberFormat="1" applyFont="1" applyFill="1" applyBorder="1" applyAlignment="1" applyProtection="1">
      <alignment vertical="center" wrapText="1"/>
      <protection locked="0"/>
    </xf>
    <xf numFmtId="0" fontId="7" fillId="5" borderId="60" xfId="1" applyNumberFormat="1" applyFont="1" applyFill="1" applyBorder="1" applyAlignment="1" applyProtection="1">
      <alignment vertical="center" wrapText="1"/>
      <protection locked="0"/>
    </xf>
    <xf numFmtId="0" fontId="7" fillId="5" borderId="58" xfId="1" applyNumberFormat="1" applyFont="1" applyFill="1" applyBorder="1" applyAlignment="1" applyProtection="1">
      <alignment vertical="center" wrapText="1"/>
      <protection locked="0"/>
    </xf>
    <xf numFmtId="0" fontId="7" fillId="5" borderId="13" xfId="1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4" fillId="0" borderId="2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1" applyNumberFormat="1" applyFont="1" applyFill="1" applyBorder="1" applyAlignment="1" applyProtection="1">
      <alignment horizontal="left" wrapText="1"/>
      <protection locked="0"/>
    </xf>
    <xf numFmtId="1" fontId="4" fillId="0" borderId="45" xfId="1" applyNumberFormat="1" applyFont="1" applyFill="1" applyBorder="1" applyAlignment="1" applyProtection="1">
      <alignment horizontal="left" wrapText="1"/>
      <protection locked="0"/>
    </xf>
    <xf numFmtId="3" fontId="4" fillId="0" borderId="41" xfId="1" applyNumberFormat="1" applyFont="1" applyFill="1" applyBorder="1" applyProtection="1">
      <protection locked="0"/>
    </xf>
    <xf numFmtId="1" fontId="4" fillId="2" borderId="41" xfId="1" applyNumberFormat="1" applyFont="1" applyFill="1" applyBorder="1" applyAlignment="1" applyProtection="1">
      <alignment horizontal="right"/>
      <protection locked="0"/>
    </xf>
    <xf numFmtId="165" fontId="4" fillId="2" borderId="42" xfId="1" applyNumberFormat="1" applyFont="1" applyFill="1" applyBorder="1" applyAlignment="1" applyProtection="1">
      <alignment horizontal="right"/>
      <protection locked="0"/>
    </xf>
    <xf numFmtId="3" fontId="4" fillId="2" borderId="37" xfId="1" applyNumberFormat="1" applyFont="1" applyFill="1" applyBorder="1" applyProtection="1">
      <protection locked="0"/>
    </xf>
    <xf numFmtId="0" fontId="4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1" xfId="1" applyNumberFormat="1" applyFont="1" applyFill="1" applyBorder="1" applyAlignment="1" applyProtection="1">
      <alignment horizontal="left" wrapText="1"/>
      <protection locked="0"/>
    </xf>
    <xf numFmtId="164" fontId="4" fillId="2" borderId="19" xfId="1" applyNumberFormat="1" applyFont="1" applyFill="1" applyBorder="1" applyAlignment="1">
      <alignment horizontal="left" wrapText="1"/>
    </xf>
    <xf numFmtId="164" fontId="4" fillId="2" borderId="48" xfId="1" applyNumberFormat="1" applyFont="1" applyFill="1" applyBorder="1" applyAlignment="1" applyProtection="1">
      <alignment horizontal="left" wrapText="1"/>
      <protection locked="0"/>
    </xf>
    <xf numFmtId="1" fontId="4" fillId="3" borderId="8" xfId="1" applyNumberFormat="1" applyFont="1" applyFill="1" applyBorder="1" applyAlignment="1" applyProtection="1">
      <protection locked="0"/>
    </xf>
    <xf numFmtId="1" fontId="4" fillId="3" borderId="5" xfId="1" applyNumberFormat="1" applyFont="1" applyFill="1" applyBorder="1" applyAlignment="1" applyProtection="1">
      <alignment horizontal="right"/>
      <protection locked="0"/>
    </xf>
    <xf numFmtId="3" fontId="4" fillId="2" borderId="61" xfId="1" applyNumberFormat="1" applyFont="1" applyFill="1" applyBorder="1" applyProtection="1">
      <protection locked="0"/>
    </xf>
    <xf numFmtId="49" fontId="4" fillId="2" borderId="61" xfId="1" applyNumberFormat="1" applyFont="1" applyFill="1" applyBorder="1" applyAlignment="1" applyProtection="1">
      <alignment horizontal="right"/>
      <protection locked="0"/>
    </xf>
    <xf numFmtId="166" fontId="4" fillId="2" borderId="55" xfId="1" applyNumberFormat="1" applyFont="1" applyFill="1" applyBorder="1" applyAlignment="1" applyProtection="1">
      <alignment horizontal="right"/>
      <protection locked="0"/>
    </xf>
    <xf numFmtId="3" fontId="4" fillId="2" borderId="54" xfId="1" applyNumberFormat="1" applyFont="1" applyFill="1" applyBorder="1" applyProtection="1">
      <protection locked="0"/>
    </xf>
    <xf numFmtId="3" fontId="4" fillId="2" borderId="62" xfId="1" applyNumberFormat="1" applyFont="1" applyFill="1" applyBorder="1" applyProtection="1">
      <protection locked="0"/>
    </xf>
    <xf numFmtId="164" fontId="4" fillId="0" borderId="49" xfId="1" applyNumberFormat="1" applyFont="1" applyFill="1" applyBorder="1" applyAlignment="1" applyProtection="1">
      <alignment horizontal="left" wrapText="1"/>
      <protection locked="0"/>
    </xf>
    <xf numFmtId="1" fontId="4" fillId="0" borderId="55" xfId="1" applyNumberFormat="1" applyFont="1" applyFill="1" applyBorder="1" applyAlignment="1" applyProtection="1">
      <alignment horizontal="left" wrapText="1"/>
      <protection locked="0"/>
    </xf>
    <xf numFmtId="3" fontId="4" fillId="0" borderId="49" xfId="1" applyNumberFormat="1" applyFont="1" applyFill="1" applyBorder="1" applyProtection="1">
      <protection locked="0"/>
    </xf>
    <xf numFmtId="1" fontId="4" fillId="2" borderId="61" xfId="1" applyNumberFormat="1" applyFont="1" applyFill="1" applyBorder="1" applyAlignment="1" applyProtection="1">
      <alignment horizontal="right"/>
      <protection locked="0"/>
    </xf>
    <xf numFmtId="1" fontId="4" fillId="2" borderId="55" xfId="1" applyNumberFormat="1" applyFont="1" applyFill="1" applyBorder="1" applyAlignment="1" applyProtection="1">
      <alignment horizontal="right"/>
      <protection locked="0"/>
    </xf>
    <xf numFmtId="1" fontId="4" fillId="0" borderId="14" xfId="1" applyNumberFormat="1" applyFont="1" applyFill="1" applyBorder="1" applyAlignment="1" applyProtection="1">
      <alignment horizontal="left" wrapText="1"/>
      <protection locked="0"/>
    </xf>
    <xf numFmtId="3" fontId="4" fillId="0" borderId="4" xfId="1" applyNumberFormat="1" applyFont="1" applyFill="1" applyBorder="1" applyProtection="1">
      <protection locked="0"/>
    </xf>
    <xf numFmtId="1" fontId="4" fillId="2" borderId="4" xfId="1" applyNumberFormat="1" applyFont="1" applyFill="1" applyBorder="1" applyAlignment="1" applyProtection="1">
      <alignment horizontal="right"/>
      <protection locked="0"/>
    </xf>
    <xf numFmtId="0" fontId="4" fillId="3" borderId="5" xfId="1" applyNumberFormat="1" applyFont="1" applyFill="1" applyBorder="1" applyAlignment="1" applyProtection="1">
      <alignment horizontal="right"/>
      <protection locked="0"/>
    </xf>
    <xf numFmtId="165" fontId="4" fillId="2" borderId="7" xfId="1" applyNumberFormat="1" applyFont="1" applyFill="1" applyBorder="1" applyAlignment="1" applyProtection="1">
      <alignment horizontal="right"/>
      <protection locked="0"/>
    </xf>
    <xf numFmtId="1" fontId="4" fillId="0" borderId="54" xfId="1" applyNumberFormat="1" applyFont="1" applyFill="1" applyBorder="1" applyAlignment="1" applyProtection="1">
      <alignment horizontal="left" wrapText="1"/>
      <protection locked="0"/>
    </xf>
    <xf numFmtId="3" fontId="4" fillId="0" borderId="55" xfId="1" applyNumberFormat="1" applyFont="1" applyFill="1" applyBorder="1" applyProtection="1">
      <protection locked="0"/>
    </xf>
    <xf numFmtId="3" fontId="4" fillId="2" borderId="55" xfId="1" applyNumberFormat="1" applyFont="1" applyFill="1" applyBorder="1" applyAlignment="1" applyProtection="1">
      <alignment horizontal="right"/>
      <protection locked="0"/>
    </xf>
    <xf numFmtId="3" fontId="4" fillId="2" borderId="49" xfId="1" applyNumberFormat="1" applyFont="1" applyFill="1" applyBorder="1" applyAlignment="1" applyProtection="1">
      <alignment horizontal="right"/>
      <protection locked="0"/>
    </xf>
    <xf numFmtId="3" fontId="4" fillId="2" borderId="21" xfId="1" applyNumberFormat="1" applyFont="1" applyFill="1" applyBorder="1" applyProtection="1">
      <protection locked="0"/>
    </xf>
    <xf numFmtId="0" fontId="6" fillId="6" borderId="3" xfId="1" applyNumberFormat="1" applyFont="1" applyFill="1" applyBorder="1" applyAlignment="1">
      <alignment horizontal="left" vertical="center"/>
    </xf>
    <xf numFmtId="0" fontId="4" fillId="3" borderId="63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53" xfId="1" applyNumberFormat="1" applyFont="1" applyFill="1" applyBorder="1" applyAlignment="1" applyProtection="1">
      <alignment horizontal="left" wrapText="1"/>
      <protection locked="0"/>
    </xf>
    <xf numFmtId="0" fontId="5" fillId="4" borderId="2" xfId="1" applyNumberFormat="1" applyFont="1" applyFill="1" applyBorder="1" applyAlignment="1">
      <alignment horizontal="center" vertical="center"/>
    </xf>
    <xf numFmtId="0" fontId="5" fillId="4" borderId="3" xfId="1" applyNumberFormat="1" applyFont="1" applyFill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5" fillId="4" borderId="10" xfId="1" applyNumberFormat="1" applyFont="1" applyFill="1" applyBorder="1" applyAlignment="1">
      <alignment horizontal="center" vertical="center"/>
    </xf>
    <xf numFmtId="0" fontId="5" fillId="4" borderId="11" xfId="1" applyNumberFormat="1" applyFont="1" applyFill="1" applyBorder="1" applyAlignment="1">
      <alignment horizontal="center" vertical="center"/>
    </xf>
    <xf numFmtId="0" fontId="5" fillId="4" borderId="24" xfId="1" applyNumberFormat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4" borderId="44" xfId="1" applyNumberFormat="1" applyFont="1" applyFill="1" applyBorder="1" applyAlignment="1">
      <alignment horizontal="center" vertical="center"/>
    </xf>
    <xf numFmtId="0" fontId="5" fillId="4" borderId="51" xfId="1" applyNumberFormat="1" applyFont="1" applyFill="1" applyBorder="1" applyAlignment="1">
      <alignment horizontal="center" vertical="center"/>
    </xf>
    <xf numFmtId="0" fontId="5" fillId="4" borderId="52" xfId="1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_$TAB1" xfId="2"/>
    <cellStyle name="Styl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40" zoomScaleNormal="40" workbookViewId="0">
      <pane ySplit="4" topLeftCell="A5" activePane="bottomLeft" state="frozen"/>
      <selection activeCell="C1" sqref="C1"/>
      <selection pane="bottomLeft" activeCell="A2" sqref="A2:U2"/>
    </sheetView>
  </sheetViews>
  <sheetFormatPr defaultRowHeight="15"/>
  <cols>
    <col min="1" max="1" width="14.140625" bestFit="1" customWidth="1"/>
    <col min="2" max="2" width="22.7109375" customWidth="1"/>
    <col min="3" max="3" width="16.7109375" bestFit="1" customWidth="1"/>
    <col min="4" max="4" width="17" customWidth="1"/>
    <col min="5" max="5" width="18.42578125" customWidth="1"/>
    <col min="6" max="7" width="17.28515625" customWidth="1"/>
    <col min="8" max="8" width="17" bestFit="1" customWidth="1"/>
    <col min="9" max="9" width="17.5703125" customWidth="1"/>
    <col min="10" max="10" width="17.85546875" bestFit="1" customWidth="1"/>
    <col min="11" max="11" width="22.7109375" bestFit="1" customWidth="1"/>
    <col min="12" max="12" width="17.85546875" bestFit="1" customWidth="1"/>
    <col min="13" max="13" width="16.7109375" customWidth="1"/>
    <col min="14" max="14" width="17" customWidth="1"/>
    <col min="15" max="15" width="18.7109375" customWidth="1"/>
    <col min="16" max="16" width="17.28515625" bestFit="1" customWidth="1"/>
    <col min="17" max="17" width="17" bestFit="1" customWidth="1"/>
    <col min="18" max="18" width="16.7109375" customWidth="1"/>
    <col min="19" max="19" width="17.5703125" bestFit="1" customWidth="1"/>
    <col min="20" max="20" width="17" bestFit="1" customWidth="1"/>
    <col min="21" max="21" width="18.7109375" customWidth="1"/>
  </cols>
  <sheetData>
    <row r="1" spans="1:24" ht="132.75" customHeight="1">
      <c r="A1" s="200" t="s">
        <v>273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2"/>
    </row>
    <row r="2" spans="1:24" ht="90.75" customHeight="1" thickBot="1">
      <c r="A2" s="203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60"/>
    </row>
    <row r="3" spans="1:24" ht="196.5" customHeight="1" thickTop="1" thickBot="1">
      <c r="A3" s="52" t="s">
        <v>8</v>
      </c>
      <c r="B3" s="53" t="s">
        <v>32</v>
      </c>
      <c r="C3" s="54" t="s">
        <v>164</v>
      </c>
      <c r="D3" s="53" t="s">
        <v>55</v>
      </c>
      <c r="E3" s="55" t="s">
        <v>166</v>
      </c>
      <c r="F3" s="53" t="s">
        <v>69</v>
      </c>
      <c r="G3" s="53" t="s">
        <v>56</v>
      </c>
      <c r="H3" s="53" t="s">
        <v>70</v>
      </c>
      <c r="I3" s="53" t="s">
        <v>57</v>
      </c>
      <c r="J3" s="53" t="s">
        <v>71</v>
      </c>
      <c r="K3" s="53" t="s">
        <v>68</v>
      </c>
      <c r="L3" s="53" t="s">
        <v>58</v>
      </c>
      <c r="M3" s="53" t="s">
        <v>252</v>
      </c>
      <c r="N3" s="53" t="s">
        <v>59</v>
      </c>
      <c r="O3" s="53" t="s">
        <v>60</v>
      </c>
      <c r="P3" s="53" t="s">
        <v>61</v>
      </c>
      <c r="Q3" s="53" t="s">
        <v>73</v>
      </c>
      <c r="R3" s="53" t="s">
        <v>62</v>
      </c>
      <c r="S3" s="53" t="s">
        <v>74</v>
      </c>
      <c r="T3" s="53" t="s">
        <v>72</v>
      </c>
      <c r="U3" s="53" t="s">
        <v>63</v>
      </c>
    </row>
    <row r="4" spans="1:24" ht="268.5" customHeight="1" thickTop="1" thickBot="1">
      <c r="A4" s="153"/>
      <c r="B4" s="154"/>
      <c r="C4" s="155"/>
      <c r="D4" s="53" t="s">
        <v>253</v>
      </c>
      <c r="E4" s="53" t="s">
        <v>253</v>
      </c>
      <c r="F4" s="53" t="s">
        <v>253</v>
      </c>
      <c r="G4" s="53" t="s">
        <v>253</v>
      </c>
      <c r="H4" s="53" t="s">
        <v>253</v>
      </c>
      <c r="I4" s="53" t="s">
        <v>253</v>
      </c>
      <c r="J4" s="53" t="s">
        <v>254</v>
      </c>
      <c r="K4" s="54" t="s">
        <v>255</v>
      </c>
      <c r="L4" s="54" t="s">
        <v>255</v>
      </c>
      <c r="M4" s="137" t="s">
        <v>272</v>
      </c>
      <c r="N4" s="54" t="s">
        <v>255</v>
      </c>
      <c r="O4" s="54" t="s">
        <v>255</v>
      </c>
      <c r="P4" s="54" t="s">
        <v>255</v>
      </c>
      <c r="Q4" s="54" t="s">
        <v>255</v>
      </c>
      <c r="R4" s="54" t="s">
        <v>255</v>
      </c>
      <c r="S4" s="54" t="s">
        <v>255</v>
      </c>
      <c r="T4" s="54" t="s">
        <v>256</v>
      </c>
      <c r="U4" s="54" t="s">
        <v>255</v>
      </c>
      <c r="V4" s="60"/>
    </row>
    <row r="5" spans="1:24" ht="38.25" thickTop="1">
      <c r="A5" s="151" t="s">
        <v>18</v>
      </c>
      <c r="B5" s="152" t="s">
        <v>13</v>
      </c>
      <c r="C5" s="92">
        <v>10</v>
      </c>
      <c r="D5" s="15">
        <v>66896</v>
      </c>
      <c r="E5" s="15">
        <v>5276</v>
      </c>
      <c r="F5" s="15">
        <v>21834</v>
      </c>
      <c r="G5" s="15">
        <v>20548</v>
      </c>
      <c r="H5" s="21">
        <v>2526</v>
      </c>
      <c r="I5" s="15">
        <v>29634</v>
      </c>
      <c r="J5" s="15">
        <v>0</v>
      </c>
      <c r="K5" s="29">
        <v>30608</v>
      </c>
      <c r="L5" s="79" t="s">
        <v>75</v>
      </c>
      <c r="M5" s="149">
        <v>20.3</v>
      </c>
      <c r="N5" s="22">
        <v>4383</v>
      </c>
      <c r="O5" s="22">
        <v>1057</v>
      </c>
      <c r="P5" s="22">
        <v>464</v>
      </c>
      <c r="Q5" s="22">
        <v>2390</v>
      </c>
      <c r="R5" s="22">
        <v>1947</v>
      </c>
      <c r="S5" s="22">
        <v>514</v>
      </c>
      <c r="T5" s="21">
        <v>1057</v>
      </c>
      <c r="U5" s="64">
        <v>11</v>
      </c>
    </row>
    <row r="6" spans="1:24" ht="37.5">
      <c r="A6" s="45" t="s">
        <v>18</v>
      </c>
      <c r="B6" s="100" t="s">
        <v>13</v>
      </c>
      <c r="C6" s="93">
        <v>10</v>
      </c>
      <c r="D6" s="3">
        <v>66896</v>
      </c>
      <c r="E6" s="3">
        <v>5276</v>
      </c>
      <c r="F6" s="3">
        <v>21834</v>
      </c>
      <c r="G6" s="3">
        <v>20548</v>
      </c>
      <c r="H6" s="5">
        <v>2526</v>
      </c>
      <c r="I6" s="3">
        <v>29634</v>
      </c>
      <c r="J6" s="3">
        <v>0</v>
      </c>
      <c r="K6" s="30">
        <v>30608</v>
      </c>
      <c r="L6" s="36" t="s">
        <v>75</v>
      </c>
      <c r="M6" s="122">
        <v>20.3</v>
      </c>
      <c r="N6" s="16">
        <v>4383</v>
      </c>
      <c r="O6" s="16">
        <v>1057</v>
      </c>
      <c r="P6" s="16">
        <v>464</v>
      </c>
      <c r="Q6" s="16">
        <v>2390</v>
      </c>
      <c r="R6" s="16">
        <v>1947</v>
      </c>
      <c r="S6" s="16">
        <v>514</v>
      </c>
      <c r="T6" s="5">
        <v>1057</v>
      </c>
      <c r="U6" s="67">
        <v>11</v>
      </c>
    </row>
    <row r="7" spans="1:24" ht="56.25">
      <c r="A7" s="45" t="s">
        <v>33</v>
      </c>
      <c r="B7" s="100" t="s">
        <v>34</v>
      </c>
      <c r="C7" s="93">
        <v>10</v>
      </c>
      <c r="D7" s="3">
        <v>36402</v>
      </c>
      <c r="E7" s="3">
        <v>3095</v>
      </c>
      <c r="F7" s="3">
        <v>10164</v>
      </c>
      <c r="G7" s="3">
        <v>9573</v>
      </c>
      <c r="H7" s="6">
        <v>917</v>
      </c>
      <c r="I7" s="3">
        <v>19198</v>
      </c>
      <c r="J7" s="3">
        <v>0</v>
      </c>
      <c r="K7" s="24">
        <v>17886</v>
      </c>
      <c r="L7" s="36" t="s">
        <v>81</v>
      </c>
      <c r="M7" s="122">
        <v>17.600000000000001</v>
      </c>
      <c r="N7" s="16">
        <v>3091</v>
      </c>
      <c r="O7" s="16">
        <v>607</v>
      </c>
      <c r="P7" s="16">
        <v>207</v>
      </c>
      <c r="Q7" s="16">
        <v>1558</v>
      </c>
      <c r="R7" s="16">
        <v>998</v>
      </c>
      <c r="S7" s="16">
        <v>297</v>
      </c>
      <c r="T7" s="176">
        <v>718</v>
      </c>
      <c r="U7" s="61">
        <v>8</v>
      </c>
    </row>
    <row r="8" spans="1:24" ht="18.75">
      <c r="A8" s="47" t="s">
        <v>16</v>
      </c>
      <c r="B8" s="102" t="s">
        <v>42</v>
      </c>
      <c r="C8" s="95">
        <v>10</v>
      </c>
      <c r="D8" s="7">
        <v>6483</v>
      </c>
      <c r="E8" s="11">
        <v>441</v>
      </c>
      <c r="F8" s="11">
        <v>2756</v>
      </c>
      <c r="G8" s="11">
        <v>2507</v>
      </c>
      <c r="H8" s="12">
        <v>416</v>
      </c>
      <c r="I8" s="11">
        <v>1803</v>
      </c>
      <c r="J8" s="11">
        <v>0</v>
      </c>
      <c r="K8" s="27">
        <v>2428</v>
      </c>
      <c r="L8" s="82" t="s">
        <v>79</v>
      </c>
      <c r="M8" s="125">
        <v>35.799999999999997</v>
      </c>
      <c r="N8" s="19">
        <v>160</v>
      </c>
      <c r="O8" s="19">
        <v>91</v>
      </c>
      <c r="P8" s="19">
        <v>43</v>
      </c>
      <c r="Q8" s="19">
        <v>115</v>
      </c>
      <c r="R8" s="19">
        <v>177</v>
      </c>
      <c r="S8" s="19">
        <v>6</v>
      </c>
      <c r="T8" s="12">
        <v>48</v>
      </c>
      <c r="U8" s="170">
        <v>1</v>
      </c>
    </row>
    <row r="9" spans="1:24" ht="38.25" thickBot="1">
      <c r="A9" s="45" t="s">
        <v>30</v>
      </c>
      <c r="B9" s="100" t="s">
        <v>31</v>
      </c>
      <c r="C9" s="92">
        <v>12</v>
      </c>
      <c r="D9" s="15">
        <v>5389</v>
      </c>
      <c r="E9" s="15">
        <v>377</v>
      </c>
      <c r="F9" s="15">
        <v>2806</v>
      </c>
      <c r="G9" s="15">
        <v>2502</v>
      </c>
      <c r="H9" s="21">
        <v>471</v>
      </c>
      <c r="I9" s="15">
        <v>1815</v>
      </c>
      <c r="J9" s="15">
        <v>0</v>
      </c>
      <c r="K9" s="175">
        <v>2713</v>
      </c>
      <c r="L9" s="79" t="s">
        <v>76</v>
      </c>
      <c r="M9" s="121">
        <v>30.7</v>
      </c>
      <c r="N9" s="22">
        <v>206</v>
      </c>
      <c r="O9" s="22">
        <v>122</v>
      </c>
      <c r="P9" s="22">
        <v>152</v>
      </c>
      <c r="Q9" s="22">
        <v>492</v>
      </c>
      <c r="R9" s="22">
        <v>270</v>
      </c>
      <c r="S9" s="22">
        <v>24</v>
      </c>
      <c r="T9" s="21">
        <v>83</v>
      </c>
      <c r="U9" s="64">
        <v>1</v>
      </c>
    </row>
    <row r="10" spans="1:24" ht="39" thickTop="1" thickBot="1">
      <c r="A10" s="51" t="s">
        <v>46</v>
      </c>
      <c r="B10" s="105" t="s">
        <v>14</v>
      </c>
      <c r="C10" s="97">
        <v>18</v>
      </c>
      <c r="D10" s="3">
        <v>3379</v>
      </c>
      <c r="E10" s="3">
        <v>106</v>
      </c>
      <c r="F10" s="3">
        <v>2603</v>
      </c>
      <c r="G10" s="3">
        <v>2378</v>
      </c>
      <c r="H10" s="6">
        <v>398</v>
      </c>
      <c r="I10" s="3">
        <v>356</v>
      </c>
      <c r="J10" s="3">
        <v>1</v>
      </c>
      <c r="K10" s="24">
        <v>2028</v>
      </c>
      <c r="L10" s="36" t="s">
        <v>98</v>
      </c>
      <c r="M10" s="122">
        <v>36</v>
      </c>
      <c r="N10" s="16">
        <v>123</v>
      </c>
      <c r="O10" s="16">
        <v>59</v>
      </c>
      <c r="P10" s="16">
        <v>33</v>
      </c>
      <c r="Q10" s="16">
        <v>1072</v>
      </c>
      <c r="R10" s="16">
        <v>237</v>
      </c>
      <c r="S10" s="16">
        <v>22</v>
      </c>
      <c r="T10" s="6">
        <v>25</v>
      </c>
      <c r="U10" s="61">
        <v>0</v>
      </c>
      <c r="X10" s="163"/>
    </row>
    <row r="11" spans="1:24" ht="38.25" thickTop="1">
      <c r="A11" s="47" t="s">
        <v>17</v>
      </c>
      <c r="B11" s="102" t="s">
        <v>43</v>
      </c>
      <c r="C11" s="95">
        <v>10</v>
      </c>
      <c r="D11" s="7">
        <v>2963</v>
      </c>
      <c r="E11" s="11">
        <v>162</v>
      </c>
      <c r="F11" s="11">
        <v>1360</v>
      </c>
      <c r="G11" s="11">
        <v>1238</v>
      </c>
      <c r="H11" s="12">
        <v>219</v>
      </c>
      <c r="I11" s="11">
        <v>1284</v>
      </c>
      <c r="J11" s="11">
        <v>0</v>
      </c>
      <c r="K11" s="27">
        <v>1599</v>
      </c>
      <c r="L11" s="82" t="s">
        <v>80</v>
      </c>
      <c r="M11" s="125">
        <v>29.6</v>
      </c>
      <c r="N11" s="19">
        <v>112</v>
      </c>
      <c r="O11" s="19">
        <v>125</v>
      </c>
      <c r="P11" s="19">
        <v>28</v>
      </c>
      <c r="Q11" s="19">
        <v>23</v>
      </c>
      <c r="R11" s="19">
        <v>107</v>
      </c>
      <c r="S11" s="19">
        <v>16</v>
      </c>
      <c r="T11" s="12">
        <v>27</v>
      </c>
      <c r="U11" s="65">
        <v>0</v>
      </c>
    </row>
    <row r="12" spans="1:24" ht="18.75">
      <c r="A12" s="46" t="s">
        <v>28</v>
      </c>
      <c r="B12" s="101" t="s">
        <v>1</v>
      </c>
      <c r="C12" s="94">
        <v>10</v>
      </c>
      <c r="D12" s="11">
        <v>2141</v>
      </c>
      <c r="E12" s="11">
        <v>146</v>
      </c>
      <c r="F12" s="11">
        <v>947</v>
      </c>
      <c r="G12" s="11">
        <v>846</v>
      </c>
      <c r="H12" s="12">
        <v>186</v>
      </c>
      <c r="I12" s="11">
        <v>847</v>
      </c>
      <c r="J12" s="11">
        <v>0</v>
      </c>
      <c r="K12" s="27">
        <v>985</v>
      </c>
      <c r="L12" s="82" t="s">
        <v>83</v>
      </c>
      <c r="M12" s="125">
        <v>31</v>
      </c>
      <c r="N12" s="19">
        <v>51</v>
      </c>
      <c r="O12" s="19">
        <v>22</v>
      </c>
      <c r="P12" s="19">
        <v>15</v>
      </c>
      <c r="Q12" s="19">
        <v>14</v>
      </c>
      <c r="R12" s="19">
        <v>20</v>
      </c>
      <c r="S12" s="19">
        <v>2</v>
      </c>
      <c r="T12" s="12">
        <v>13</v>
      </c>
      <c r="U12" s="65">
        <v>0</v>
      </c>
    </row>
    <row r="13" spans="1:24" ht="37.5">
      <c r="A13" s="45" t="s">
        <v>20</v>
      </c>
      <c r="B13" s="100" t="s">
        <v>6</v>
      </c>
      <c r="C13" s="93">
        <v>10</v>
      </c>
      <c r="D13" s="4">
        <v>990</v>
      </c>
      <c r="E13" s="4">
        <v>44</v>
      </c>
      <c r="F13" s="4">
        <v>742</v>
      </c>
      <c r="G13" s="4">
        <v>647</v>
      </c>
      <c r="H13" s="8">
        <v>127</v>
      </c>
      <c r="I13" s="4">
        <v>144</v>
      </c>
      <c r="J13" s="4">
        <v>0</v>
      </c>
      <c r="K13" s="25">
        <v>420</v>
      </c>
      <c r="L13" s="80" t="s">
        <v>78</v>
      </c>
      <c r="M13" s="123">
        <v>60.7</v>
      </c>
      <c r="N13" s="17">
        <v>10</v>
      </c>
      <c r="O13" s="17">
        <v>43</v>
      </c>
      <c r="P13" s="17">
        <v>56</v>
      </c>
      <c r="Q13" s="17">
        <v>114</v>
      </c>
      <c r="R13" s="17">
        <v>97</v>
      </c>
      <c r="S13" s="17">
        <v>26</v>
      </c>
      <c r="T13" s="8">
        <v>9</v>
      </c>
      <c r="U13" s="62">
        <v>1</v>
      </c>
    </row>
    <row r="14" spans="1:24" ht="18.75">
      <c r="A14" s="45" t="s">
        <v>26</v>
      </c>
      <c r="B14" s="100" t="s">
        <v>2</v>
      </c>
      <c r="C14" s="93">
        <v>8</v>
      </c>
      <c r="D14" s="3">
        <v>832</v>
      </c>
      <c r="E14" s="3">
        <v>51</v>
      </c>
      <c r="F14" s="3">
        <v>529</v>
      </c>
      <c r="G14" s="3">
        <v>501</v>
      </c>
      <c r="H14" s="6">
        <v>43</v>
      </c>
      <c r="I14" s="3">
        <v>231</v>
      </c>
      <c r="J14" s="3">
        <v>0</v>
      </c>
      <c r="K14" s="24">
        <v>442</v>
      </c>
      <c r="L14" s="36" t="s">
        <v>96</v>
      </c>
      <c r="M14" s="122">
        <v>22.5</v>
      </c>
      <c r="N14" s="16">
        <v>58</v>
      </c>
      <c r="O14" s="16">
        <v>24</v>
      </c>
      <c r="P14" s="16">
        <v>24</v>
      </c>
      <c r="Q14" s="16">
        <v>24</v>
      </c>
      <c r="R14" s="16">
        <v>63</v>
      </c>
      <c r="S14" s="16">
        <v>4</v>
      </c>
      <c r="T14" s="6">
        <v>14</v>
      </c>
      <c r="U14" s="61">
        <v>0</v>
      </c>
    </row>
    <row r="15" spans="1:24" ht="18.75">
      <c r="A15" s="46" t="s">
        <v>65</v>
      </c>
      <c r="B15" s="101" t="s">
        <v>2</v>
      </c>
      <c r="C15" s="94">
        <v>8</v>
      </c>
      <c r="D15" s="9">
        <v>805</v>
      </c>
      <c r="E15" s="9">
        <v>47</v>
      </c>
      <c r="F15" s="9">
        <v>510</v>
      </c>
      <c r="G15" s="9">
        <v>483</v>
      </c>
      <c r="H15" s="23">
        <v>42</v>
      </c>
      <c r="I15" s="9">
        <v>227</v>
      </c>
      <c r="J15" s="9">
        <v>0</v>
      </c>
      <c r="K15" s="26">
        <v>426</v>
      </c>
      <c r="L15" s="81" t="s">
        <v>85</v>
      </c>
      <c r="M15" s="124">
        <v>22.7</v>
      </c>
      <c r="N15" s="18">
        <v>58</v>
      </c>
      <c r="O15" s="18">
        <v>23</v>
      </c>
      <c r="P15" s="18">
        <v>24</v>
      </c>
      <c r="Q15" s="18">
        <v>21</v>
      </c>
      <c r="R15" s="18">
        <v>59</v>
      </c>
      <c r="S15" s="18">
        <v>3</v>
      </c>
      <c r="T15" s="23">
        <v>13</v>
      </c>
      <c r="U15" s="63">
        <v>0</v>
      </c>
    </row>
    <row r="16" spans="1:24" ht="37.5">
      <c r="A16" s="49" t="s">
        <v>25</v>
      </c>
      <c r="B16" s="173" t="s">
        <v>10</v>
      </c>
      <c r="C16" s="44">
        <v>8</v>
      </c>
      <c r="D16" s="13">
        <v>517</v>
      </c>
      <c r="E16" s="13">
        <v>10</v>
      </c>
      <c r="F16" s="13">
        <v>157</v>
      </c>
      <c r="G16" s="13">
        <v>136</v>
      </c>
      <c r="H16" s="14">
        <v>42</v>
      </c>
      <c r="I16" s="13">
        <v>48</v>
      </c>
      <c r="J16" s="13">
        <v>0</v>
      </c>
      <c r="K16" s="28">
        <v>137</v>
      </c>
      <c r="L16" s="83" t="s">
        <v>90</v>
      </c>
      <c r="M16" s="126">
        <v>73.2</v>
      </c>
      <c r="N16" s="20">
        <v>6</v>
      </c>
      <c r="O16" s="20">
        <v>5</v>
      </c>
      <c r="P16" s="20">
        <v>30</v>
      </c>
      <c r="Q16" s="20">
        <v>104</v>
      </c>
      <c r="R16" s="20">
        <v>12</v>
      </c>
      <c r="S16" s="20">
        <v>6</v>
      </c>
      <c r="T16" s="14">
        <v>1</v>
      </c>
      <c r="U16" s="66">
        <v>0</v>
      </c>
    </row>
    <row r="17" spans="1:21" ht="37.5">
      <c r="A17" s="46" t="s">
        <v>38</v>
      </c>
      <c r="B17" s="101" t="s">
        <v>54</v>
      </c>
      <c r="C17" s="94">
        <v>10</v>
      </c>
      <c r="D17" s="9">
        <v>469</v>
      </c>
      <c r="E17" s="9">
        <v>19</v>
      </c>
      <c r="F17" s="9">
        <v>364</v>
      </c>
      <c r="G17" s="9">
        <v>327</v>
      </c>
      <c r="H17" s="10">
        <v>50</v>
      </c>
      <c r="I17" s="9">
        <v>59</v>
      </c>
      <c r="J17" s="9">
        <v>0</v>
      </c>
      <c r="K17" s="26">
        <v>169</v>
      </c>
      <c r="L17" s="81" t="s">
        <v>77</v>
      </c>
      <c r="M17" s="124">
        <v>60.5</v>
      </c>
      <c r="N17" s="18">
        <v>3</v>
      </c>
      <c r="O17" s="18">
        <v>28</v>
      </c>
      <c r="P17" s="18">
        <v>28</v>
      </c>
      <c r="Q17" s="18">
        <v>48</v>
      </c>
      <c r="R17" s="18">
        <v>12</v>
      </c>
      <c r="S17" s="18">
        <v>0</v>
      </c>
      <c r="T17" s="10">
        <v>2</v>
      </c>
      <c r="U17" s="63">
        <v>0</v>
      </c>
    </row>
    <row r="18" spans="1:21" ht="18.75">
      <c r="A18" s="48" t="s">
        <v>29</v>
      </c>
      <c r="B18" s="103" t="s">
        <v>0</v>
      </c>
      <c r="C18" s="96">
        <v>10</v>
      </c>
      <c r="D18" s="11">
        <v>433</v>
      </c>
      <c r="E18" s="11">
        <v>3</v>
      </c>
      <c r="F18" s="11">
        <v>28</v>
      </c>
      <c r="G18" s="11">
        <v>28</v>
      </c>
      <c r="H18" s="12">
        <v>0</v>
      </c>
      <c r="I18" s="11">
        <v>7</v>
      </c>
      <c r="J18" s="11">
        <v>0</v>
      </c>
      <c r="K18" s="27">
        <v>16</v>
      </c>
      <c r="L18" s="82" t="s">
        <v>84</v>
      </c>
      <c r="M18" s="125">
        <v>58.2</v>
      </c>
      <c r="N18" s="19">
        <v>0</v>
      </c>
      <c r="O18" s="19">
        <v>5</v>
      </c>
      <c r="P18" s="19">
        <v>2</v>
      </c>
      <c r="Q18" s="19">
        <v>1</v>
      </c>
      <c r="R18" s="19">
        <v>1</v>
      </c>
      <c r="S18" s="19">
        <v>0</v>
      </c>
      <c r="T18" s="12">
        <v>0</v>
      </c>
      <c r="U18" s="65">
        <v>0</v>
      </c>
    </row>
    <row r="19" spans="1:21" ht="75">
      <c r="A19" s="46" t="s">
        <v>19</v>
      </c>
      <c r="B19" s="101" t="s">
        <v>15</v>
      </c>
      <c r="C19" s="94">
        <v>8</v>
      </c>
      <c r="D19" s="11">
        <v>376</v>
      </c>
      <c r="E19" s="11">
        <v>22</v>
      </c>
      <c r="F19" s="11">
        <v>302</v>
      </c>
      <c r="G19" s="11">
        <v>259</v>
      </c>
      <c r="H19" s="12">
        <v>48</v>
      </c>
      <c r="I19" s="11">
        <v>39</v>
      </c>
      <c r="J19" s="11">
        <v>0</v>
      </c>
      <c r="K19" s="27">
        <v>149</v>
      </c>
      <c r="L19" s="82" t="s">
        <v>87</v>
      </c>
      <c r="M19" s="125" t="s">
        <v>204</v>
      </c>
      <c r="N19" s="19">
        <v>4</v>
      </c>
      <c r="O19" s="19">
        <v>13</v>
      </c>
      <c r="P19" s="19">
        <v>2</v>
      </c>
      <c r="Q19" s="19">
        <v>1</v>
      </c>
      <c r="R19" s="19">
        <v>77</v>
      </c>
      <c r="S19" s="19">
        <v>15</v>
      </c>
      <c r="T19" s="12">
        <v>6</v>
      </c>
      <c r="U19" s="65">
        <v>1</v>
      </c>
    </row>
    <row r="20" spans="1:21" ht="93.75">
      <c r="A20" s="45" t="s">
        <v>45</v>
      </c>
      <c r="B20" s="100" t="s">
        <v>44</v>
      </c>
      <c r="C20" s="93">
        <v>18</v>
      </c>
      <c r="D20" s="3">
        <v>376</v>
      </c>
      <c r="E20" s="3">
        <v>15</v>
      </c>
      <c r="F20" s="3">
        <v>256</v>
      </c>
      <c r="G20" s="3">
        <v>239</v>
      </c>
      <c r="H20" s="6">
        <v>30</v>
      </c>
      <c r="I20" s="3">
        <v>22</v>
      </c>
      <c r="J20" s="3">
        <v>0</v>
      </c>
      <c r="K20" s="24">
        <v>185</v>
      </c>
      <c r="L20" s="36" t="s">
        <v>101</v>
      </c>
      <c r="M20" s="122">
        <v>49.7</v>
      </c>
      <c r="N20" s="16">
        <v>4</v>
      </c>
      <c r="O20" s="16">
        <v>2</v>
      </c>
      <c r="P20" s="16">
        <v>2</v>
      </c>
      <c r="Q20" s="16">
        <v>64</v>
      </c>
      <c r="R20" s="16">
        <v>15</v>
      </c>
      <c r="S20" s="16">
        <v>0</v>
      </c>
      <c r="T20" s="6">
        <v>0</v>
      </c>
      <c r="U20" s="61">
        <v>0</v>
      </c>
    </row>
    <row r="21" spans="1:21" ht="37.5">
      <c r="A21" s="45" t="s">
        <v>24</v>
      </c>
      <c r="B21" s="100" t="s">
        <v>7</v>
      </c>
      <c r="C21" s="93">
        <v>12</v>
      </c>
      <c r="D21" s="3">
        <v>214</v>
      </c>
      <c r="E21" s="4">
        <v>4</v>
      </c>
      <c r="F21" s="4">
        <v>191</v>
      </c>
      <c r="G21" s="4">
        <v>188</v>
      </c>
      <c r="H21" s="5">
        <v>4</v>
      </c>
      <c r="I21" s="3">
        <v>10</v>
      </c>
      <c r="J21" s="3">
        <v>0</v>
      </c>
      <c r="K21" s="25">
        <v>96</v>
      </c>
      <c r="L21" s="80" t="s">
        <v>93</v>
      </c>
      <c r="M21" s="123">
        <v>24.3</v>
      </c>
      <c r="N21" s="17">
        <v>2</v>
      </c>
      <c r="O21" s="17">
        <v>36</v>
      </c>
      <c r="P21" s="17">
        <v>33</v>
      </c>
      <c r="Q21" s="17">
        <v>39</v>
      </c>
      <c r="R21" s="17">
        <v>17</v>
      </c>
      <c r="S21" s="17">
        <v>0</v>
      </c>
      <c r="T21" s="5">
        <v>2</v>
      </c>
      <c r="U21" s="62">
        <v>1</v>
      </c>
    </row>
    <row r="22" spans="1:21" ht="37.5">
      <c r="A22" s="46" t="s">
        <v>36</v>
      </c>
      <c r="B22" s="174" t="s">
        <v>4</v>
      </c>
      <c r="C22" s="94">
        <v>6</v>
      </c>
      <c r="D22" s="11">
        <v>112</v>
      </c>
      <c r="E22" s="11">
        <v>2</v>
      </c>
      <c r="F22" s="11">
        <v>104</v>
      </c>
      <c r="G22" s="11">
        <v>102</v>
      </c>
      <c r="H22" s="12">
        <v>4</v>
      </c>
      <c r="I22" s="11">
        <v>6</v>
      </c>
      <c r="J22" s="11">
        <v>0</v>
      </c>
      <c r="K22" s="27">
        <v>74</v>
      </c>
      <c r="L22" s="82" t="s">
        <v>99</v>
      </c>
      <c r="M22" s="125">
        <v>18.8</v>
      </c>
      <c r="N22" s="19">
        <v>0</v>
      </c>
      <c r="O22" s="19">
        <v>31</v>
      </c>
      <c r="P22" s="19">
        <v>24</v>
      </c>
      <c r="Q22" s="19">
        <v>34</v>
      </c>
      <c r="R22" s="19">
        <v>13</v>
      </c>
      <c r="S22" s="19">
        <v>0</v>
      </c>
      <c r="T22" s="12">
        <v>2</v>
      </c>
      <c r="U22" s="65">
        <v>0</v>
      </c>
    </row>
    <row r="23" spans="1:21" ht="37.5">
      <c r="A23" s="46" t="s">
        <v>22</v>
      </c>
      <c r="B23" s="101" t="s">
        <v>5</v>
      </c>
      <c r="C23" s="94">
        <v>12</v>
      </c>
      <c r="D23" s="11">
        <v>92</v>
      </c>
      <c r="E23" s="11">
        <v>1</v>
      </c>
      <c r="F23" s="11">
        <v>80</v>
      </c>
      <c r="G23" s="11">
        <v>79</v>
      </c>
      <c r="H23" s="12">
        <v>0</v>
      </c>
      <c r="I23" s="11">
        <v>2</v>
      </c>
      <c r="J23" s="11">
        <v>0</v>
      </c>
      <c r="K23" s="27">
        <v>13</v>
      </c>
      <c r="L23" s="82" t="s">
        <v>92</v>
      </c>
      <c r="M23" s="125">
        <v>60</v>
      </c>
      <c r="N23" s="19">
        <v>1</v>
      </c>
      <c r="O23" s="19">
        <v>5</v>
      </c>
      <c r="P23" s="19">
        <v>5</v>
      </c>
      <c r="Q23" s="19">
        <v>1</v>
      </c>
      <c r="R23" s="19">
        <v>3</v>
      </c>
      <c r="S23" s="19">
        <v>0</v>
      </c>
      <c r="T23" s="12">
        <v>0</v>
      </c>
      <c r="U23" s="65">
        <v>1</v>
      </c>
    </row>
    <row r="24" spans="1:21" ht="37.5">
      <c r="A24" s="50" t="s">
        <v>40</v>
      </c>
      <c r="B24" s="103" t="s">
        <v>41</v>
      </c>
      <c r="C24" s="96">
        <v>8</v>
      </c>
      <c r="D24" s="11">
        <v>78</v>
      </c>
      <c r="E24" s="11">
        <v>5</v>
      </c>
      <c r="F24" s="11">
        <v>50</v>
      </c>
      <c r="G24" s="11">
        <v>43</v>
      </c>
      <c r="H24" s="12">
        <v>14</v>
      </c>
      <c r="I24" s="11">
        <v>22</v>
      </c>
      <c r="J24" s="11">
        <v>0</v>
      </c>
      <c r="K24" s="27">
        <v>35</v>
      </c>
      <c r="L24" s="82" t="s">
        <v>97</v>
      </c>
      <c r="M24" s="125" t="s">
        <v>204</v>
      </c>
      <c r="N24" s="19">
        <v>1</v>
      </c>
      <c r="O24" s="19">
        <v>3</v>
      </c>
      <c r="P24" s="19">
        <v>3</v>
      </c>
      <c r="Q24" s="19">
        <v>0</v>
      </c>
      <c r="R24" s="19">
        <v>0</v>
      </c>
      <c r="S24" s="19">
        <v>0</v>
      </c>
      <c r="T24" s="12">
        <v>2</v>
      </c>
      <c r="U24" s="65">
        <v>0</v>
      </c>
    </row>
    <row r="25" spans="1:21" ht="18.75">
      <c r="A25" s="46" t="s">
        <v>50</v>
      </c>
      <c r="B25" s="101" t="s">
        <v>53</v>
      </c>
      <c r="C25" s="94">
        <v>8</v>
      </c>
      <c r="D25" s="11">
        <v>78</v>
      </c>
      <c r="E25" s="11">
        <v>5</v>
      </c>
      <c r="F25" s="11">
        <v>66</v>
      </c>
      <c r="G25" s="11">
        <v>66</v>
      </c>
      <c r="H25" s="12">
        <v>0</v>
      </c>
      <c r="I25" s="11">
        <v>3</v>
      </c>
      <c r="J25" s="11">
        <v>0</v>
      </c>
      <c r="K25" s="27">
        <v>24</v>
      </c>
      <c r="L25" s="82" t="s">
        <v>88</v>
      </c>
      <c r="M25" s="125">
        <v>55.1</v>
      </c>
      <c r="N25" s="19">
        <v>1</v>
      </c>
      <c r="O25" s="19">
        <v>5</v>
      </c>
      <c r="P25" s="19">
        <v>1</v>
      </c>
      <c r="Q25" s="19">
        <v>6</v>
      </c>
      <c r="R25" s="19">
        <v>3</v>
      </c>
      <c r="S25" s="19">
        <v>0</v>
      </c>
      <c r="T25" s="12">
        <v>0</v>
      </c>
      <c r="U25" s="65">
        <v>0</v>
      </c>
    </row>
    <row r="26" spans="1:21" ht="75">
      <c r="A26" s="47" t="s">
        <v>39</v>
      </c>
      <c r="B26" s="102" t="s">
        <v>47</v>
      </c>
      <c r="C26" s="95">
        <v>8</v>
      </c>
      <c r="D26" s="7">
        <v>77</v>
      </c>
      <c r="E26" s="11">
        <v>10</v>
      </c>
      <c r="F26" s="11">
        <v>58</v>
      </c>
      <c r="G26" s="11">
        <v>53</v>
      </c>
      <c r="H26" s="12">
        <v>10</v>
      </c>
      <c r="I26" s="11">
        <v>6</v>
      </c>
      <c r="J26" s="11">
        <v>0</v>
      </c>
      <c r="K26" s="27">
        <v>41</v>
      </c>
      <c r="L26" s="82" t="s">
        <v>82</v>
      </c>
      <c r="M26" s="125">
        <v>60</v>
      </c>
      <c r="N26" s="19">
        <v>0</v>
      </c>
      <c r="O26" s="19">
        <v>12</v>
      </c>
      <c r="P26" s="19">
        <v>5</v>
      </c>
      <c r="Q26" s="19">
        <v>0</v>
      </c>
      <c r="R26" s="19">
        <v>14</v>
      </c>
      <c r="S26" s="19">
        <v>1</v>
      </c>
      <c r="T26" s="12">
        <v>1</v>
      </c>
      <c r="U26" s="65">
        <v>0</v>
      </c>
    </row>
    <row r="27" spans="1:21" ht="225">
      <c r="A27" s="46" t="s">
        <v>35</v>
      </c>
      <c r="B27" s="101" t="s">
        <v>27</v>
      </c>
      <c r="C27" s="94">
        <v>8</v>
      </c>
      <c r="D27" s="11">
        <v>74</v>
      </c>
      <c r="E27" s="11">
        <v>2</v>
      </c>
      <c r="F27" s="11">
        <v>41</v>
      </c>
      <c r="G27" s="11">
        <v>28</v>
      </c>
      <c r="H27" s="12">
        <v>25</v>
      </c>
      <c r="I27" s="11">
        <v>18</v>
      </c>
      <c r="J27" s="11">
        <v>0</v>
      </c>
      <c r="K27" s="27">
        <v>25</v>
      </c>
      <c r="L27" s="82" t="s">
        <v>95</v>
      </c>
      <c r="M27" s="125">
        <v>30.6</v>
      </c>
      <c r="N27" s="19">
        <v>2</v>
      </c>
      <c r="O27" s="19">
        <v>2</v>
      </c>
      <c r="P27" s="19">
        <v>3</v>
      </c>
      <c r="Q27" s="19">
        <v>6</v>
      </c>
      <c r="R27" s="19">
        <v>3</v>
      </c>
      <c r="S27" s="19">
        <v>0</v>
      </c>
      <c r="T27" s="12">
        <v>1</v>
      </c>
      <c r="U27" s="65">
        <v>0</v>
      </c>
    </row>
    <row r="28" spans="1:21" ht="56.25">
      <c r="A28" s="45" t="s">
        <v>9</v>
      </c>
      <c r="B28" s="100" t="s">
        <v>12</v>
      </c>
      <c r="C28" s="93">
        <v>10</v>
      </c>
      <c r="D28" s="3">
        <v>28</v>
      </c>
      <c r="E28" s="3">
        <v>3</v>
      </c>
      <c r="F28" s="3">
        <v>20</v>
      </c>
      <c r="G28" s="3">
        <v>6</v>
      </c>
      <c r="H28" s="6">
        <v>14</v>
      </c>
      <c r="I28" s="3">
        <v>3</v>
      </c>
      <c r="J28" s="3">
        <v>0</v>
      </c>
      <c r="K28" s="24">
        <v>2</v>
      </c>
      <c r="L28" s="36" t="s">
        <v>94</v>
      </c>
      <c r="M28" s="122" t="s">
        <v>204</v>
      </c>
      <c r="N28" s="16">
        <v>0</v>
      </c>
      <c r="O28" s="16">
        <v>0</v>
      </c>
      <c r="P28" s="16">
        <v>1</v>
      </c>
      <c r="Q28" s="16">
        <v>0</v>
      </c>
      <c r="R28" s="16">
        <v>3</v>
      </c>
      <c r="S28" s="16">
        <v>0</v>
      </c>
      <c r="T28" s="6">
        <v>0</v>
      </c>
      <c r="U28" s="61">
        <v>0</v>
      </c>
    </row>
    <row r="29" spans="1:21" ht="37.5">
      <c r="A29" s="46" t="s">
        <v>66</v>
      </c>
      <c r="B29" s="101" t="s">
        <v>67</v>
      </c>
      <c r="C29" s="94">
        <v>5</v>
      </c>
      <c r="D29" s="9">
        <v>27</v>
      </c>
      <c r="E29" s="9">
        <v>4</v>
      </c>
      <c r="F29" s="9">
        <v>19</v>
      </c>
      <c r="G29" s="9">
        <v>18</v>
      </c>
      <c r="H29" s="23">
        <v>1</v>
      </c>
      <c r="I29" s="9">
        <v>4</v>
      </c>
      <c r="J29" s="9">
        <v>0</v>
      </c>
      <c r="K29" s="26">
        <v>16</v>
      </c>
      <c r="L29" s="81" t="s">
        <v>86</v>
      </c>
      <c r="M29" s="124">
        <v>16.5</v>
      </c>
      <c r="N29" s="18">
        <v>0</v>
      </c>
      <c r="O29" s="18">
        <v>1</v>
      </c>
      <c r="P29" s="18">
        <v>0</v>
      </c>
      <c r="Q29" s="18">
        <v>3</v>
      </c>
      <c r="R29" s="18">
        <v>4</v>
      </c>
      <c r="S29" s="18">
        <v>1</v>
      </c>
      <c r="T29" s="23">
        <v>1</v>
      </c>
      <c r="U29" s="63">
        <v>0</v>
      </c>
    </row>
    <row r="30" spans="1:21" ht="37.5">
      <c r="A30" s="46" t="s">
        <v>52</v>
      </c>
      <c r="B30" s="101" t="s">
        <v>51</v>
      </c>
      <c r="C30" s="94">
        <v>5</v>
      </c>
      <c r="D30" s="11">
        <v>23</v>
      </c>
      <c r="E30" s="11">
        <v>3</v>
      </c>
      <c r="F30" s="11">
        <v>12</v>
      </c>
      <c r="G30" s="11">
        <v>11</v>
      </c>
      <c r="H30" s="12">
        <v>2</v>
      </c>
      <c r="I30" s="11">
        <v>8</v>
      </c>
      <c r="J30" s="11">
        <v>0</v>
      </c>
      <c r="K30" s="27">
        <v>20</v>
      </c>
      <c r="L30" s="82" t="s">
        <v>89</v>
      </c>
      <c r="M30" s="125" t="s">
        <v>204</v>
      </c>
      <c r="N30" s="19">
        <v>1</v>
      </c>
      <c r="O30" s="19">
        <v>0</v>
      </c>
      <c r="P30" s="19">
        <v>1</v>
      </c>
      <c r="Q30" s="19">
        <v>2</v>
      </c>
      <c r="R30" s="19">
        <v>1</v>
      </c>
      <c r="S30" s="19">
        <v>0</v>
      </c>
      <c r="T30" s="12">
        <v>0</v>
      </c>
      <c r="U30" s="65">
        <v>0</v>
      </c>
    </row>
    <row r="31" spans="1:21" ht="93.75">
      <c r="A31" s="46" t="s">
        <v>21</v>
      </c>
      <c r="B31" s="101" t="s">
        <v>11</v>
      </c>
      <c r="C31" s="94">
        <v>10</v>
      </c>
      <c r="D31" s="11">
        <v>11</v>
      </c>
      <c r="E31" s="11">
        <v>0</v>
      </c>
      <c r="F31" s="11">
        <v>9</v>
      </c>
      <c r="G31" s="11">
        <v>9</v>
      </c>
      <c r="H31" s="12">
        <v>0</v>
      </c>
      <c r="I31" s="11">
        <v>2</v>
      </c>
      <c r="J31" s="11">
        <v>0</v>
      </c>
      <c r="K31" s="27">
        <v>10</v>
      </c>
      <c r="L31" s="82" t="s">
        <v>91</v>
      </c>
      <c r="M31" s="125">
        <v>27</v>
      </c>
      <c r="N31" s="19">
        <v>0</v>
      </c>
      <c r="O31" s="19">
        <v>0</v>
      </c>
      <c r="P31" s="19">
        <v>3</v>
      </c>
      <c r="Q31" s="19">
        <v>8</v>
      </c>
      <c r="R31" s="19">
        <v>0</v>
      </c>
      <c r="S31" s="19">
        <v>0</v>
      </c>
      <c r="T31" s="12">
        <v>0</v>
      </c>
      <c r="U31" s="65">
        <v>0</v>
      </c>
    </row>
    <row r="32" spans="1:21" ht="37.5">
      <c r="A32" s="46" t="s">
        <v>23</v>
      </c>
      <c r="B32" s="101" t="s">
        <v>3</v>
      </c>
      <c r="C32" s="94">
        <v>3</v>
      </c>
      <c r="D32" s="11">
        <v>10</v>
      </c>
      <c r="E32" s="11">
        <v>1</v>
      </c>
      <c r="F32" s="11">
        <v>7</v>
      </c>
      <c r="G32" s="11">
        <v>7</v>
      </c>
      <c r="H32" s="12">
        <v>0</v>
      </c>
      <c r="I32" s="11">
        <v>2</v>
      </c>
      <c r="J32" s="11">
        <v>0</v>
      </c>
      <c r="K32" s="27">
        <v>9</v>
      </c>
      <c r="L32" s="82" t="s">
        <v>100</v>
      </c>
      <c r="M32" s="125" t="s">
        <v>204</v>
      </c>
      <c r="N32" s="19">
        <v>1</v>
      </c>
      <c r="O32" s="19">
        <v>0</v>
      </c>
      <c r="P32" s="19">
        <v>4</v>
      </c>
      <c r="Q32" s="19">
        <v>4</v>
      </c>
      <c r="R32" s="19">
        <v>1</v>
      </c>
      <c r="S32" s="19">
        <v>0</v>
      </c>
      <c r="T32" s="12">
        <v>0</v>
      </c>
      <c r="U32" s="65">
        <v>0</v>
      </c>
    </row>
    <row r="33" spans="1:21" ht="56.25">
      <c r="A33" s="171" t="s">
        <v>48</v>
      </c>
      <c r="B33" s="172" t="s">
        <v>49</v>
      </c>
      <c r="C33" s="106">
        <v>20</v>
      </c>
      <c r="D33" s="68">
        <v>0</v>
      </c>
      <c r="E33" s="68">
        <v>0</v>
      </c>
      <c r="F33" s="68">
        <v>0</v>
      </c>
      <c r="G33" s="68">
        <v>0</v>
      </c>
      <c r="H33" s="69">
        <v>0</v>
      </c>
      <c r="I33" s="68">
        <v>0</v>
      </c>
      <c r="J33" s="68">
        <v>0</v>
      </c>
      <c r="K33" s="70">
        <v>0</v>
      </c>
      <c r="L33" s="84" t="s">
        <v>102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69">
        <v>0</v>
      </c>
      <c r="U33" s="72">
        <v>0</v>
      </c>
    </row>
    <row r="34" spans="1:21" ht="19.5" thickBot="1">
      <c r="A34" s="164" t="s">
        <v>33</v>
      </c>
      <c r="B34" s="165" t="s">
        <v>37</v>
      </c>
      <c r="C34" s="166">
        <v>10</v>
      </c>
      <c r="D34" s="167"/>
      <c r="E34" s="75"/>
      <c r="F34" s="75"/>
      <c r="G34" s="75"/>
      <c r="H34" s="168"/>
      <c r="I34" s="75"/>
      <c r="J34" s="75">
        <v>0</v>
      </c>
      <c r="K34" s="76"/>
      <c r="L34" s="85"/>
      <c r="M34" s="169"/>
      <c r="N34" s="77"/>
      <c r="O34" s="77"/>
      <c r="P34" s="77"/>
      <c r="Q34" s="77"/>
      <c r="R34" s="77"/>
      <c r="S34" s="77"/>
      <c r="T34" s="168"/>
      <c r="U34" s="78"/>
    </row>
    <row r="35" spans="1:21" ht="21">
      <c r="A35" s="73"/>
      <c r="B35" s="73" t="s">
        <v>163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4"/>
    </row>
    <row r="36" spans="1:21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autoFilter ref="A4:U35">
    <sortState ref="A5:U35">
      <sortCondition descending="1" ref="D4:D35"/>
    </sortState>
  </autoFilter>
  <mergeCells count="2">
    <mergeCell ref="A1:U1"/>
    <mergeCell ref="A2:U2"/>
  </mergeCells>
  <pageMargins left="0.7" right="0.7" top="0.78740157499999996" bottom="0.78740157499999996" header="0.3" footer="0.3"/>
  <pageSetup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40" zoomScaleNormal="40" workbookViewId="0">
      <pane ySplit="4" topLeftCell="A5" activePane="bottomLeft" state="frozen"/>
      <selection activeCell="C1" sqref="C1"/>
      <selection pane="bottomLeft" activeCell="N7" sqref="N7"/>
    </sheetView>
  </sheetViews>
  <sheetFormatPr defaultRowHeight="15"/>
  <cols>
    <col min="1" max="1" width="14.140625" bestFit="1" customWidth="1"/>
    <col min="2" max="2" width="30.5703125" customWidth="1"/>
    <col min="3" max="3" width="16.7109375" bestFit="1" customWidth="1"/>
    <col min="4" max="4" width="20.42578125" customWidth="1"/>
    <col min="5" max="6" width="17.85546875" bestFit="1" customWidth="1"/>
    <col min="7" max="7" width="15.85546875" customWidth="1"/>
    <col min="8" max="8" width="17" bestFit="1" customWidth="1"/>
    <col min="9" max="9" width="19.28515625" style="89" customWidth="1"/>
    <col min="10" max="10" width="17.85546875" bestFit="1" customWidth="1"/>
    <col min="11" max="11" width="16.42578125" customWidth="1"/>
    <col min="12" max="12" width="17.85546875" bestFit="1" customWidth="1"/>
    <col min="13" max="13" width="15" bestFit="1" customWidth="1"/>
    <col min="14" max="14" width="18.7109375" customWidth="1"/>
    <col min="15" max="15" width="17" bestFit="1" customWidth="1"/>
    <col min="16" max="16" width="17.28515625" bestFit="1" customWidth="1"/>
    <col min="17" max="17" width="17" bestFit="1" customWidth="1"/>
    <col min="18" max="18" width="17" customWidth="1"/>
    <col min="19" max="19" width="17.5703125" bestFit="1" customWidth="1"/>
    <col min="20" max="20" width="17" bestFit="1" customWidth="1"/>
    <col min="21" max="21" width="18.7109375" customWidth="1"/>
  </cols>
  <sheetData>
    <row r="1" spans="1:22" ht="114.75" customHeight="1">
      <c r="A1" s="200" t="s">
        <v>268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60"/>
    </row>
    <row r="2" spans="1:22" ht="99.75" customHeight="1" thickBot="1">
      <c r="A2" s="205" t="s">
        <v>64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60"/>
    </row>
    <row r="3" spans="1:22" ht="202.5" customHeight="1" thickTop="1" thickBot="1">
      <c r="A3" s="56" t="s">
        <v>8</v>
      </c>
      <c r="B3" s="57" t="s">
        <v>32</v>
      </c>
      <c r="C3" s="58" t="s">
        <v>165</v>
      </c>
      <c r="D3" s="59" t="s">
        <v>55</v>
      </c>
      <c r="E3" s="57" t="s">
        <v>166</v>
      </c>
      <c r="F3" s="57" t="s">
        <v>69</v>
      </c>
      <c r="G3" s="57" t="s">
        <v>56</v>
      </c>
      <c r="H3" s="57" t="s">
        <v>70</v>
      </c>
      <c r="I3" s="57" t="s">
        <v>57</v>
      </c>
      <c r="J3" s="57" t="s">
        <v>71</v>
      </c>
      <c r="K3" s="57" t="s">
        <v>68</v>
      </c>
      <c r="L3" s="57" t="s">
        <v>58</v>
      </c>
      <c r="M3" s="53" t="s">
        <v>252</v>
      </c>
      <c r="N3" s="57" t="s">
        <v>59</v>
      </c>
      <c r="O3" s="57" t="s">
        <v>60</v>
      </c>
      <c r="P3" s="57" t="s">
        <v>61</v>
      </c>
      <c r="Q3" s="57" t="s">
        <v>73</v>
      </c>
      <c r="R3" s="57" t="s">
        <v>62</v>
      </c>
      <c r="S3" s="57" t="s">
        <v>74</v>
      </c>
      <c r="T3" s="57" t="s">
        <v>72</v>
      </c>
      <c r="U3" s="58" t="s">
        <v>63</v>
      </c>
      <c r="V3" s="60"/>
    </row>
    <row r="4" spans="1:22" ht="291" customHeight="1" thickTop="1" thickBot="1">
      <c r="A4" s="157"/>
      <c r="B4" s="158"/>
      <c r="C4" s="159"/>
      <c r="D4" s="86" t="s">
        <v>257</v>
      </c>
      <c r="E4" s="86" t="s">
        <v>257</v>
      </c>
      <c r="F4" s="86" t="s">
        <v>257</v>
      </c>
      <c r="G4" s="86" t="s">
        <v>257</v>
      </c>
      <c r="H4" s="86" t="s">
        <v>257</v>
      </c>
      <c r="I4" s="86" t="s">
        <v>257</v>
      </c>
      <c r="J4" s="86" t="s">
        <v>258</v>
      </c>
      <c r="K4" s="87" t="s">
        <v>259</v>
      </c>
      <c r="L4" s="87" t="s">
        <v>259</v>
      </c>
      <c r="M4" s="86" t="s">
        <v>271</v>
      </c>
      <c r="N4" s="87" t="s">
        <v>259</v>
      </c>
      <c r="O4" s="87" t="s">
        <v>259</v>
      </c>
      <c r="P4" s="87" t="s">
        <v>259</v>
      </c>
      <c r="Q4" s="87" t="s">
        <v>259</v>
      </c>
      <c r="R4" s="87" t="s">
        <v>259</v>
      </c>
      <c r="S4" s="87" t="s">
        <v>259</v>
      </c>
      <c r="T4" s="86" t="s">
        <v>257</v>
      </c>
      <c r="U4" s="87" t="s">
        <v>259</v>
      </c>
      <c r="V4" s="60"/>
    </row>
    <row r="5" spans="1:22" ht="37.5">
      <c r="A5" s="98" t="s">
        <v>18</v>
      </c>
      <c r="B5" s="99" t="s">
        <v>13</v>
      </c>
      <c r="C5" s="92">
        <v>10</v>
      </c>
      <c r="D5" s="15">
        <v>66921</v>
      </c>
      <c r="E5" s="15">
        <v>5484</v>
      </c>
      <c r="F5" s="15">
        <v>21586</v>
      </c>
      <c r="G5" s="15">
        <v>20107</v>
      </c>
      <c r="H5" s="21">
        <v>2332</v>
      </c>
      <c r="I5" s="15">
        <v>31535</v>
      </c>
      <c r="J5" s="15">
        <v>13</v>
      </c>
      <c r="K5" s="29">
        <v>36434</v>
      </c>
      <c r="L5" s="79" t="s">
        <v>103</v>
      </c>
      <c r="M5" s="128">
        <v>21.4</v>
      </c>
      <c r="N5" s="22">
        <v>3853</v>
      </c>
      <c r="O5" s="22">
        <v>1136</v>
      </c>
      <c r="P5" s="22">
        <v>418</v>
      </c>
      <c r="Q5" s="22">
        <v>2587</v>
      </c>
      <c r="R5" s="22">
        <v>2111</v>
      </c>
      <c r="S5" s="22">
        <v>1101</v>
      </c>
      <c r="T5" s="21">
        <v>1324</v>
      </c>
      <c r="U5" s="22">
        <v>21</v>
      </c>
      <c r="V5" s="60"/>
    </row>
    <row r="6" spans="1:22" ht="37.5">
      <c r="A6" s="45" t="s">
        <v>18</v>
      </c>
      <c r="B6" s="100" t="s">
        <v>13</v>
      </c>
      <c r="C6" s="93">
        <v>10</v>
      </c>
      <c r="D6" s="3">
        <v>66921</v>
      </c>
      <c r="E6" s="3">
        <v>5484</v>
      </c>
      <c r="F6" s="3">
        <v>21586</v>
      </c>
      <c r="G6" s="3">
        <v>20107</v>
      </c>
      <c r="H6" s="5">
        <v>2332</v>
      </c>
      <c r="I6" s="3">
        <v>31535</v>
      </c>
      <c r="J6" s="3">
        <v>13</v>
      </c>
      <c r="K6" s="30">
        <v>36434</v>
      </c>
      <c r="L6" s="36" t="s">
        <v>103</v>
      </c>
      <c r="M6" s="129">
        <v>21.4</v>
      </c>
      <c r="N6" s="16">
        <v>3853</v>
      </c>
      <c r="O6" s="16">
        <v>1136</v>
      </c>
      <c r="P6" s="16">
        <v>418</v>
      </c>
      <c r="Q6" s="16">
        <v>2587</v>
      </c>
      <c r="R6" s="16">
        <v>2111</v>
      </c>
      <c r="S6" s="16">
        <v>1101</v>
      </c>
      <c r="T6" s="5">
        <v>1324</v>
      </c>
      <c r="U6" s="61">
        <v>21</v>
      </c>
    </row>
    <row r="7" spans="1:22" ht="37.5">
      <c r="A7" s="45" t="s">
        <v>33</v>
      </c>
      <c r="B7" s="100" t="s">
        <v>34</v>
      </c>
      <c r="C7" s="93">
        <v>10</v>
      </c>
      <c r="D7" s="3">
        <v>35458</v>
      </c>
      <c r="E7" s="3">
        <v>3011</v>
      </c>
      <c r="F7" s="3">
        <v>9049</v>
      </c>
      <c r="G7" s="3">
        <v>8500</v>
      </c>
      <c r="H7" s="6">
        <v>809</v>
      </c>
      <c r="I7" s="3">
        <v>19454</v>
      </c>
      <c r="J7" s="3">
        <v>1</v>
      </c>
      <c r="K7" s="16">
        <v>19538</v>
      </c>
      <c r="L7" s="36" t="s">
        <v>109</v>
      </c>
      <c r="M7" s="129">
        <v>18.100000000000001</v>
      </c>
      <c r="N7" s="16">
        <v>2640</v>
      </c>
      <c r="O7" s="16">
        <v>652</v>
      </c>
      <c r="P7" s="16">
        <v>151</v>
      </c>
      <c r="Q7" s="16">
        <v>1639</v>
      </c>
      <c r="R7" s="16">
        <v>1045</v>
      </c>
      <c r="S7" s="16">
        <v>853</v>
      </c>
      <c r="T7" s="6">
        <v>12</v>
      </c>
      <c r="U7" s="61">
        <v>4</v>
      </c>
    </row>
    <row r="8" spans="1:22" ht="18.75">
      <c r="A8" s="47" t="s">
        <v>16</v>
      </c>
      <c r="B8" s="102" t="s">
        <v>42</v>
      </c>
      <c r="C8" s="95">
        <v>10</v>
      </c>
      <c r="D8" s="7">
        <v>6423</v>
      </c>
      <c r="E8" s="11">
        <v>541</v>
      </c>
      <c r="F8" s="11">
        <v>2830</v>
      </c>
      <c r="G8" s="11">
        <v>2620</v>
      </c>
      <c r="H8" s="12">
        <v>348</v>
      </c>
      <c r="I8" s="11">
        <v>2044</v>
      </c>
      <c r="J8" s="11">
        <v>5</v>
      </c>
      <c r="K8" s="19">
        <v>3367</v>
      </c>
      <c r="L8" s="82" t="s">
        <v>107</v>
      </c>
      <c r="M8" s="132">
        <v>38.9</v>
      </c>
      <c r="N8" s="19">
        <v>143</v>
      </c>
      <c r="O8" s="19">
        <v>111</v>
      </c>
      <c r="P8" s="19">
        <v>63</v>
      </c>
      <c r="Q8" s="19">
        <v>115</v>
      </c>
      <c r="R8" s="19">
        <v>258</v>
      </c>
      <c r="S8" s="19">
        <v>15</v>
      </c>
      <c r="T8" s="12">
        <v>65</v>
      </c>
      <c r="U8" s="65">
        <v>12</v>
      </c>
    </row>
    <row r="9" spans="1:22" ht="37.5">
      <c r="A9" s="45" t="s">
        <v>30</v>
      </c>
      <c r="B9" s="100" t="s">
        <v>31</v>
      </c>
      <c r="C9" s="92">
        <v>12</v>
      </c>
      <c r="D9" s="15">
        <v>5912</v>
      </c>
      <c r="E9" s="15">
        <v>372</v>
      </c>
      <c r="F9" s="15">
        <v>2901</v>
      </c>
      <c r="G9" s="15">
        <v>2633</v>
      </c>
      <c r="H9" s="21">
        <v>414</v>
      </c>
      <c r="I9" s="15">
        <v>2042</v>
      </c>
      <c r="J9" s="15">
        <v>10</v>
      </c>
      <c r="K9" s="22">
        <v>3253</v>
      </c>
      <c r="L9" s="79" t="s">
        <v>105</v>
      </c>
      <c r="M9" s="128">
        <v>30.7</v>
      </c>
      <c r="N9" s="22">
        <v>195</v>
      </c>
      <c r="O9" s="22">
        <v>167</v>
      </c>
      <c r="P9" s="22">
        <v>120</v>
      </c>
      <c r="Q9" s="22">
        <v>482</v>
      </c>
      <c r="R9" s="22">
        <v>281</v>
      </c>
      <c r="S9" s="22">
        <v>26</v>
      </c>
      <c r="T9" s="21">
        <v>62</v>
      </c>
      <c r="U9" s="64">
        <v>5</v>
      </c>
    </row>
    <row r="10" spans="1:22" ht="18.75">
      <c r="A10" s="46" t="s">
        <v>28</v>
      </c>
      <c r="B10" s="101" t="s">
        <v>1</v>
      </c>
      <c r="C10" s="94">
        <v>10</v>
      </c>
      <c r="D10" s="11">
        <v>4320</v>
      </c>
      <c r="E10" s="11">
        <v>263</v>
      </c>
      <c r="F10" s="11">
        <v>1556</v>
      </c>
      <c r="G10" s="11">
        <v>1439</v>
      </c>
      <c r="H10" s="12">
        <v>218</v>
      </c>
      <c r="I10" s="11">
        <v>1767</v>
      </c>
      <c r="J10" s="11">
        <v>0</v>
      </c>
      <c r="K10" s="19">
        <v>2497</v>
      </c>
      <c r="L10" s="82" t="s">
        <v>111</v>
      </c>
      <c r="M10" s="132">
        <v>35.1</v>
      </c>
      <c r="N10" s="19">
        <v>80</v>
      </c>
      <c r="O10" s="19">
        <v>18</v>
      </c>
      <c r="P10" s="19">
        <v>18</v>
      </c>
      <c r="Q10" s="19">
        <v>8</v>
      </c>
      <c r="R10" s="19">
        <v>38</v>
      </c>
      <c r="S10" s="19">
        <v>0</v>
      </c>
      <c r="T10" s="12">
        <v>33</v>
      </c>
      <c r="U10" s="65">
        <v>3</v>
      </c>
    </row>
    <row r="11" spans="1:22" ht="18.75">
      <c r="A11" s="51" t="s">
        <v>46</v>
      </c>
      <c r="B11" s="105" t="s">
        <v>14</v>
      </c>
      <c r="C11" s="97">
        <v>18</v>
      </c>
      <c r="D11" s="3">
        <v>4000</v>
      </c>
      <c r="E11" s="3">
        <v>163</v>
      </c>
      <c r="F11" s="3">
        <v>2854</v>
      </c>
      <c r="G11" s="3">
        <v>2633</v>
      </c>
      <c r="H11" s="6">
        <v>370</v>
      </c>
      <c r="I11" s="3">
        <v>573</v>
      </c>
      <c r="J11" s="3">
        <v>2</v>
      </c>
      <c r="K11" s="16">
        <v>2503</v>
      </c>
      <c r="L11" s="36" t="s">
        <v>126</v>
      </c>
      <c r="M11" s="129">
        <v>42</v>
      </c>
      <c r="N11" s="16">
        <v>86</v>
      </c>
      <c r="O11" s="16">
        <v>67</v>
      </c>
      <c r="P11" s="16">
        <v>51</v>
      </c>
      <c r="Q11" s="16">
        <v>1352</v>
      </c>
      <c r="R11" s="16">
        <v>205</v>
      </c>
      <c r="S11" s="16">
        <v>15</v>
      </c>
      <c r="T11" s="6">
        <v>0</v>
      </c>
      <c r="U11" s="61">
        <v>0</v>
      </c>
    </row>
    <row r="12" spans="1:22" ht="18.75">
      <c r="A12" s="47" t="s">
        <v>17</v>
      </c>
      <c r="B12" s="102" t="s">
        <v>43</v>
      </c>
      <c r="C12" s="95">
        <v>10</v>
      </c>
      <c r="D12" s="7">
        <v>3226</v>
      </c>
      <c r="E12" s="11">
        <v>188</v>
      </c>
      <c r="F12" s="11">
        <v>1235</v>
      </c>
      <c r="G12" s="11">
        <v>1106</v>
      </c>
      <c r="H12" s="12">
        <v>226</v>
      </c>
      <c r="I12" s="11">
        <v>1294</v>
      </c>
      <c r="J12" s="11">
        <v>6</v>
      </c>
      <c r="K12" s="19">
        <v>1830</v>
      </c>
      <c r="L12" s="82" t="s">
        <v>108</v>
      </c>
      <c r="M12" s="132">
        <v>19.7</v>
      </c>
      <c r="N12" s="19">
        <v>81</v>
      </c>
      <c r="O12" s="19">
        <v>122</v>
      </c>
      <c r="P12" s="19">
        <v>23</v>
      </c>
      <c r="Q12" s="19">
        <v>11</v>
      </c>
      <c r="R12" s="19">
        <v>143</v>
      </c>
      <c r="S12" s="19">
        <v>24</v>
      </c>
      <c r="T12" s="12">
        <v>4</v>
      </c>
      <c r="U12" s="65">
        <v>2</v>
      </c>
    </row>
    <row r="13" spans="1:22" ht="18.75">
      <c r="A13" s="45" t="s">
        <v>20</v>
      </c>
      <c r="B13" s="100" t="s">
        <v>6</v>
      </c>
      <c r="C13" s="93">
        <v>10</v>
      </c>
      <c r="D13" s="4">
        <v>1177</v>
      </c>
      <c r="E13" s="4">
        <v>38</v>
      </c>
      <c r="F13" s="4">
        <v>870</v>
      </c>
      <c r="G13" s="4">
        <v>751</v>
      </c>
      <c r="H13" s="8">
        <v>157</v>
      </c>
      <c r="I13" s="4">
        <v>136</v>
      </c>
      <c r="J13" s="4">
        <v>4</v>
      </c>
      <c r="K13" s="17">
        <v>515</v>
      </c>
      <c r="L13" s="80" t="s">
        <v>106</v>
      </c>
      <c r="M13" s="130">
        <v>66.599999999999994</v>
      </c>
      <c r="N13" s="17">
        <v>4</v>
      </c>
      <c r="O13" s="17">
        <v>82</v>
      </c>
      <c r="P13" s="17">
        <v>55</v>
      </c>
      <c r="Q13" s="17">
        <v>138</v>
      </c>
      <c r="R13" s="17">
        <v>98</v>
      </c>
      <c r="S13" s="17">
        <v>2</v>
      </c>
      <c r="T13" s="8">
        <v>6</v>
      </c>
      <c r="U13" s="62">
        <v>4</v>
      </c>
    </row>
    <row r="14" spans="1:22" ht="18.75">
      <c r="A14" s="45" t="s">
        <v>26</v>
      </c>
      <c r="B14" s="100" t="s">
        <v>2</v>
      </c>
      <c r="C14" s="93">
        <v>8</v>
      </c>
      <c r="D14" s="3">
        <v>889</v>
      </c>
      <c r="E14" s="3">
        <v>63</v>
      </c>
      <c r="F14" s="3">
        <v>480</v>
      </c>
      <c r="G14" s="3">
        <v>454</v>
      </c>
      <c r="H14" s="6">
        <v>40</v>
      </c>
      <c r="I14" s="3">
        <v>293</v>
      </c>
      <c r="J14" s="3">
        <v>0</v>
      </c>
      <c r="K14" s="16">
        <v>562</v>
      </c>
      <c r="L14" s="36" t="s">
        <v>124</v>
      </c>
      <c r="M14" s="129">
        <v>25.4</v>
      </c>
      <c r="N14" s="16">
        <v>55</v>
      </c>
      <c r="O14" s="16">
        <v>21</v>
      </c>
      <c r="P14" s="16">
        <v>29</v>
      </c>
      <c r="Q14" s="16">
        <v>31</v>
      </c>
      <c r="R14" s="16">
        <v>52</v>
      </c>
      <c r="S14" s="16">
        <v>7</v>
      </c>
      <c r="T14" s="6">
        <v>25</v>
      </c>
      <c r="U14" s="61">
        <v>0</v>
      </c>
    </row>
    <row r="15" spans="1:22" ht="18.75">
      <c r="A15" s="46" t="s">
        <v>65</v>
      </c>
      <c r="B15" s="101" t="s">
        <v>2</v>
      </c>
      <c r="C15" s="94">
        <v>8</v>
      </c>
      <c r="D15" s="9">
        <v>861</v>
      </c>
      <c r="E15" s="9">
        <v>60</v>
      </c>
      <c r="F15" s="9">
        <v>472</v>
      </c>
      <c r="G15" s="9">
        <v>446</v>
      </c>
      <c r="H15" s="23">
        <v>40</v>
      </c>
      <c r="I15" s="9">
        <v>278</v>
      </c>
      <c r="J15" s="9">
        <v>0</v>
      </c>
      <c r="K15" s="18">
        <v>541</v>
      </c>
      <c r="L15" s="81" t="s">
        <v>113</v>
      </c>
      <c r="M15" s="131">
        <v>25.6</v>
      </c>
      <c r="N15" s="18">
        <v>53</v>
      </c>
      <c r="O15" s="18">
        <v>20</v>
      </c>
      <c r="P15" s="18">
        <v>26</v>
      </c>
      <c r="Q15" s="18">
        <v>30</v>
      </c>
      <c r="R15" s="18">
        <v>45</v>
      </c>
      <c r="S15" s="18">
        <v>7</v>
      </c>
      <c r="T15" s="23">
        <v>25</v>
      </c>
      <c r="U15" s="63">
        <v>0</v>
      </c>
    </row>
    <row r="16" spans="1:22" ht="18.75">
      <c r="A16" s="46" t="s">
        <v>38</v>
      </c>
      <c r="B16" s="101" t="s">
        <v>54</v>
      </c>
      <c r="C16" s="94">
        <v>10</v>
      </c>
      <c r="D16" s="9">
        <v>692</v>
      </c>
      <c r="E16" s="9">
        <v>25</v>
      </c>
      <c r="F16" s="9">
        <v>536</v>
      </c>
      <c r="G16" s="9">
        <v>473</v>
      </c>
      <c r="H16" s="10">
        <v>85</v>
      </c>
      <c r="I16" s="9">
        <v>33</v>
      </c>
      <c r="J16" s="9">
        <v>4</v>
      </c>
      <c r="K16" s="18">
        <v>248</v>
      </c>
      <c r="L16" s="81" t="s">
        <v>104</v>
      </c>
      <c r="M16" s="131">
        <v>66.599999999999994</v>
      </c>
      <c r="N16" s="18">
        <v>2</v>
      </c>
      <c r="O16" s="18">
        <v>56</v>
      </c>
      <c r="P16" s="18">
        <v>29</v>
      </c>
      <c r="Q16" s="18">
        <v>44</v>
      </c>
      <c r="R16" s="18">
        <v>23</v>
      </c>
      <c r="S16" s="18">
        <v>1</v>
      </c>
      <c r="T16" s="10">
        <v>3</v>
      </c>
      <c r="U16" s="63">
        <v>4</v>
      </c>
    </row>
    <row r="17" spans="1:21" ht="56.25">
      <c r="A17" s="45" t="s">
        <v>45</v>
      </c>
      <c r="B17" s="100" t="s">
        <v>44</v>
      </c>
      <c r="C17" s="93">
        <v>18</v>
      </c>
      <c r="D17" s="3">
        <v>404</v>
      </c>
      <c r="E17" s="3">
        <v>17</v>
      </c>
      <c r="F17" s="3">
        <v>248</v>
      </c>
      <c r="G17" s="3">
        <v>230</v>
      </c>
      <c r="H17" s="6">
        <v>36</v>
      </c>
      <c r="I17" s="3">
        <v>7</v>
      </c>
      <c r="J17" s="3">
        <v>4</v>
      </c>
      <c r="K17" s="16">
        <v>173</v>
      </c>
      <c r="L17" s="36" t="s">
        <v>129</v>
      </c>
      <c r="M17" s="129">
        <v>62.1</v>
      </c>
      <c r="N17" s="16">
        <v>1</v>
      </c>
      <c r="O17" s="16">
        <v>1</v>
      </c>
      <c r="P17" s="16">
        <v>3</v>
      </c>
      <c r="Q17" s="16">
        <v>80</v>
      </c>
      <c r="R17" s="16">
        <v>7</v>
      </c>
      <c r="S17" s="16">
        <v>1</v>
      </c>
      <c r="T17" s="6">
        <v>0</v>
      </c>
      <c r="U17" s="61">
        <v>0</v>
      </c>
    </row>
    <row r="18" spans="1:21" ht="56.25">
      <c r="A18" s="46" t="s">
        <v>19</v>
      </c>
      <c r="B18" s="101" t="s">
        <v>15</v>
      </c>
      <c r="C18" s="94">
        <v>8</v>
      </c>
      <c r="D18" s="11">
        <v>304</v>
      </c>
      <c r="E18" s="11">
        <v>12</v>
      </c>
      <c r="F18" s="11">
        <v>229</v>
      </c>
      <c r="G18" s="11">
        <v>189</v>
      </c>
      <c r="H18" s="12">
        <v>41</v>
      </c>
      <c r="I18" s="11">
        <v>47</v>
      </c>
      <c r="J18" s="11">
        <v>0</v>
      </c>
      <c r="K18" s="19">
        <v>158</v>
      </c>
      <c r="L18" s="82" t="s">
        <v>115</v>
      </c>
      <c r="M18" s="132" t="s">
        <v>204</v>
      </c>
      <c r="N18" s="19">
        <v>0</v>
      </c>
      <c r="O18" s="19">
        <v>22</v>
      </c>
      <c r="P18" s="19">
        <v>0</v>
      </c>
      <c r="Q18" s="19">
        <v>0</v>
      </c>
      <c r="R18" s="19">
        <v>73</v>
      </c>
      <c r="S18" s="19">
        <v>0</v>
      </c>
      <c r="T18" s="12">
        <v>2</v>
      </c>
      <c r="U18" s="65">
        <v>0</v>
      </c>
    </row>
    <row r="19" spans="1:21" ht="37.5">
      <c r="A19" s="49" t="s">
        <v>25</v>
      </c>
      <c r="B19" s="173" t="s">
        <v>10</v>
      </c>
      <c r="C19" s="44">
        <v>8</v>
      </c>
      <c r="D19" s="13">
        <v>200</v>
      </c>
      <c r="E19" s="13">
        <v>6</v>
      </c>
      <c r="F19" s="13">
        <v>135</v>
      </c>
      <c r="G19" s="13">
        <v>121</v>
      </c>
      <c r="H19" s="14">
        <v>26</v>
      </c>
      <c r="I19" s="13">
        <v>53</v>
      </c>
      <c r="J19" s="13">
        <v>0</v>
      </c>
      <c r="K19" s="20">
        <v>129</v>
      </c>
      <c r="L19" s="83" t="s">
        <v>118</v>
      </c>
      <c r="M19" s="132">
        <v>47.4</v>
      </c>
      <c r="N19" s="20">
        <v>1</v>
      </c>
      <c r="O19" s="20">
        <v>3</v>
      </c>
      <c r="P19" s="20">
        <v>30</v>
      </c>
      <c r="Q19" s="20">
        <v>106</v>
      </c>
      <c r="R19" s="20">
        <v>13</v>
      </c>
      <c r="S19" s="20">
        <v>4</v>
      </c>
      <c r="T19" s="14">
        <v>0</v>
      </c>
      <c r="U19" s="66">
        <v>0</v>
      </c>
    </row>
    <row r="20" spans="1:21" ht="18.75">
      <c r="A20" s="45" t="s">
        <v>24</v>
      </c>
      <c r="B20" s="100" t="s">
        <v>7</v>
      </c>
      <c r="C20" s="93">
        <v>12</v>
      </c>
      <c r="D20" s="3">
        <v>157</v>
      </c>
      <c r="E20" s="4">
        <v>2</v>
      </c>
      <c r="F20" s="4">
        <v>144</v>
      </c>
      <c r="G20" s="4">
        <v>121</v>
      </c>
      <c r="H20" s="5">
        <v>24</v>
      </c>
      <c r="I20" s="3">
        <v>4</v>
      </c>
      <c r="J20" s="3">
        <v>0</v>
      </c>
      <c r="K20" s="17">
        <v>97</v>
      </c>
      <c r="L20" s="80" t="s">
        <v>121</v>
      </c>
      <c r="M20" s="129">
        <v>38.9</v>
      </c>
      <c r="N20" s="17">
        <v>0</v>
      </c>
      <c r="O20" s="17">
        <v>39</v>
      </c>
      <c r="P20" s="17">
        <v>32</v>
      </c>
      <c r="Q20" s="17">
        <v>20</v>
      </c>
      <c r="R20" s="17">
        <v>21</v>
      </c>
      <c r="S20" s="17">
        <v>3</v>
      </c>
      <c r="T20" s="5">
        <v>3</v>
      </c>
      <c r="U20" s="62">
        <v>0</v>
      </c>
    </row>
    <row r="21" spans="1:21" ht="18.75">
      <c r="A21" s="46" t="s">
        <v>50</v>
      </c>
      <c r="B21" s="101" t="s">
        <v>53</v>
      </c>
      <c r="C21" s="94">
        <v>8</v>
      </c>
      <c r="D21" s="11">
        <v>138</v>
      </c>
      <c r="E21" s="11">
        <v>10</v>
      </c>
      <c r="F21" s="11">
        <v>91</v>
      </c>
      <c r="G21" s="11">
        <v>89</v>
      </c>
      <c r="H21" s="12">
        <v>2</v>
      </c>
      <c r="I21" s="11">
        <v>5</v>
      </c>
      <c r="J21" s="11">
        <v>0</v>
      </c>
      <c r="K21" s="19">
        <v>30</v>
      </c>
      <c r="L21" s="82" t="s">
        <v>116</v>
      </c>
      <c r="M21" s="132">
        <v>48</v>
      </c>
      <c r="N21" s="19">
        <v>0</v>
      </c>
      <c r="O21" s="19">
        <v>2</v>
      </c>
      <c r="P21" s="19">
        <v>5</v>
      </c>
      <c r="Q21" s="19">
        <v>4</v>
      </c>
      <c r="R21" s="19">
        <v>12</v>
      </c>
      <c r="S21" s="19">
        <v>0</v>
      </c>
      <c r="T21" s="12">
        <v>0</v>
      </c>
      <c r="U21" s="65">
        <v>0</v>
      </c>
    </row>
    <row r="22" spans="1:21" ht="18.75">
      <c r="A22" s="46" t="s">
        <v>36</v>
      </c>
      <c r="B22" s="174" t="s">
        <v>4</v>
      </c>
      <c r="C22" s="94">
        <v>6</v>
      </c>
      <c r="D22" s="11">
        <v>112</v>
      </c>
      <c r="E22" s="11">
        <v>2</v>
      </c>
      <c r="F22" s="11">
        <v>100</v>
      </c>
      <c r="G22" s="11">
        <v>90</v>
      </c>
      <c r="H22" s="12">
        <v>11</v>
      </c>
      <c r="I22" s="11">
        <v>4</v>
      </c>
      <c r="J22" s="11">
        <v>0</v>
      </c>
      <c r="K22" s="19">
        <v>70</v>
      </c>
      <c r="L22" s="82" t="s">
        <v>127</v>
      </c>
      <c r="M22" s="132">
        <v>31.3</v>
      </c>
      <c r="N22" s="19">
        <v>0</v>
      </c>
      <c r="O22" s="19">
        <v>27</v>
      </c>
      <c r="P22" s="19">
        <v>18</v>
      </c>
      <c r="Q22" s="19">
        <v>20</v>
      </c>
      <c r="R22" s="19">
        <v>12</v>
      </c>
      <c r="S22" s="19">
        <v>0</v>
      </c>
      <c r="T22" s="12">
        <v>3</v>
      </c>
      <c r="U22" s="65">
        <v>0</v>
      </c>
    </row>
    <row r="23" spans="1:21" ht="131.25">
      <c r="A23" s="46" t="s">
        <v>35</v>
      </c>
      <c r="B23" s="101" t="s">
        <v>27</v>
      </c>
      <c r="C23" s="94">
        <v>8</v>
      </c>
      <c r="D23" s="11">
        <v>101</v>
      </c>
      <c r="E23" s="11">
        <v>93</v>
      </c>
      <c r="F23" s="11">
        <v>49</v>
      </c>
      <c r="G23" s="11">
        <v>42</v>
      </c>
      <c r="H23" s="12">
        <v>14</v>
      </c>
      <c r="I23" s="11">
        <v>21</v>
      </c>
      <c r="J23" s="11">
        <v>0</v>
      </c>
      <c r="K23" s="19">
        <v>26</v>
      </c>
      <c r="L23" s="82" t="s">
        <v>123</v>
      </c>
      <c r="M23" s="132">
        <v>60</v>
      </c>
      <c r="N23" s="19">
        <v>2</v>
      </c>
      <c r="O23" s="19">
        <v>3</v>
      </c>
      <c r="P23" s="19">
        <v>0</v>
      </c>
      <c r="Q23" s="19">
        <v>4</v>
      </c>
      <c r="R23" s="19">
        <v>7</v>
      </c>
      <c r="S23" s="19">
        <v>1</v>
      </c>
      <c r="T23" s="12">
        <v>1</v>
      </c>
      <c r="U23" s="65">
        <v>0</v>
      </c>
    </row>
    <row r="24" spans="1:21" ht="18.75">
      <c r="A24" s="48" t="s">
        <v>29</v>
      </c>
      <c r="B24" s="103" t="s">
        <v>0</v>
      </c>
      <c r="C24" s="96">
        <v>10</v>
      </c>
      <c r="D24" s="11">
        <v>89</v>
      </c>
      <c r="E24" s="11">
        <v>3</v>
      </c>
      <c r="F24" s="11">
        <v>49</v>
      </c>
      <c r="G24" s="11">
        <v>48</v>
      </c>
      <c r="H24" s="12">
        <v>1</v>
      </c>
      <c r="I24" s="11">
        <v>4</v>
      </c>
      <c r="J24" s="11">
        <v>1</v>
      </c>
      <c r="K24" s="19">
        <v>21</v>
      </c>
      <c r="L24" s="82" t="s">
        <v>112</v>
      </c>
      <c r="M24" s="132" t="s">
        <v>204</v>
      </c>
      <c r="N24" s="19">
        <v>0</v>
      </c>
      <c r="O24" s="19">
        <v>2</v>
      </c>
      <c r="P24" s="19">
        <v>6</v>
      </c>
      <c r="Q24" s="19">
        <v>0</v>
      </c>
      <c r="R24" s="19">
        <v>4</v>
      </c>
      <c r="S24" s="19">
        <v>0</v>
      </c>
      <c r="T24" s="12">
        <v>0</v>
      </c>
      <c r="U24" s="65">
        <v>0</v>
      </c>
    </row>
    <row r="25" spans="1:21" ht="18.75">
      <c r="A25" s="50" t="s">
        <v>40</v>
      </c>
      <c r="B25" s="103" t="s">
        <v>41</v>
      </c>
      <c r="C25" s="96">
        <v>8</v>
      </c>
      <c r="D25" s="11">
        <v>80</v>
      </c>
      <c r="E25" s="11">
        <v>7</v>
      </c>
      <c r="F25" s="11">
        <v>50</v>
      </c>
      <c r="G25" s="11">
        <v>45</v>
      </c>
      <c r="H25" s="12">
        <v>7</v>
      </c>
      <c r="I25" s="11">
        <v>16</v>
      </c>
      <c r="J25" s="11">
        <v>1</v>
      </c>
      <c r="K25" s="19">
        <v>37</v>
      </c>
      <c r="L25" s="82" t="s">
        <v>125</v>
      </c>
      <c r="M25" s="132">
        <v>24</v>
      </c>
      <c r="N25" s="19">
        <v>3</v>
      </c>
      <c r="O25" s="19">
        <v>7</v>
      </c>
      <c r="P25" s="19">
        <v>2</v>
      </c>
      <c r="Q25" s="19">
        <v>3</v>
      </c>
      <c r="R25" s="19">
        <v>2</v>
      </c>
      <c r="S25" s="19">
        <v>0</v>
      </c>
      <c r="T25" s="12">
        <v>1</v>
      </c>
      <c r="U25" s="65">
        <v>0</v>
      </c>
    </row>
    <row r="26" spans="1:21" ht="37.5">
      <c r="A26" s="47" t="s">
        <v>39</v>
      </c>
      <c r="B26" s="102" t="s">
        <v>47</v>
      </c>
      <c r="C26" s="95">
        <v>8</v>
      </c>
      <c r="D26" s="7">
        <v>78</v>
      </c>
      <c r="E26" s="11">
        <v>5</v>
      </c>
      <c r="F26" s="11">
        <v>61</v>
      </c>
      <c r="G26" s="11">
        <v>53</v>
      </c>
      <c r="H26" s="12">
        <v>11</v>
      </c>
      <c r="I26" s="11">
        <v>9</v>
      </c>
      <c r="J26" s="11">
        <v>0</v>
      </c>
      <c r="K26" s="19">
        <v>28</v>
      </c>
      <c r="L26" s="82" t="s">
        <v>110</v>
      </c>
      <c r="M26" s="132" t="s">
        <v>204</v>
      </c>
      <c r="N26" s="19">
        <v>1</v>
      </c>
      <c r="O26" s="19">
        <v>3</v>
      </c>
      <c r="P26" s="19">
        <v>2</v>
      </c>
      <c r="Q26" s="19">
        <v>1</v>
      </c>
      <c r="R26" s="19">
        <v>16</v>
      </c>
      <c r="S26" s="19">
        <v>2</v>
      </c>
      <c r="T26" s="12">
        <v>0</v>
      </c>
      <c r="U26" s="65">
        <v>0</v>
      </c>
    </row>
    <row r="27" spans="1:21" ht="37.5">
      <c r="A27" s="46" t="s">
        <v>52</v>
      </c>
      <c r="B27" s="101" t="s">
        <v>51</v>
      </c>
      <c r="C27" s="94">
        <v>5</v>
      </c>
      <c r="D27" s="11">
        <v>45</v>
      </c>
      <c r="E27" s="11">
        <v>0</v>
      </c>
      <c r="F27" s="11">
        <v>35</v>
      </c>
      <c r="G27" s="11">
        <v>27</v>
      </c>
      <c r="H27" s="12">
        <v>13</v>
      </c>
      <c r="I27" s="11">
        <v>5</v>
      </c>
      <c r="J27" s="11">
        <v>0</v>
      </c>
      <c r="K27" s="19">
        <v>15</v>
      </c>
      <c r="L27" s="82" t="s">
        <v>117</v>
      </c>
      <c r="M27" s="132" t="s">
        <v>204</v>
      </c>
      <c r="N27" s="19">
        <v>1</v>
      </c>
      <c r="O27" s="19">
        <v>0</v>
      </c>
      <c r="P27" s="19">
        <v>0</v>
      </c>
      <c r="Q27" s="19">
        <v>1</v>
      </c>
      <c r="R27" s="19">
        <v>0</v>
      </c>
      <c r="S27" s="19">
        <v>0</v>
      </c>
      <c r="T27" s="12">
        <v>0</v>
      </c>
      <c r="U27" s="65">
        <v>0</v>
      </c>
    </row>
    <row r="28" spans="1:21" ht="37.5">
      <c r="A28" s="45" t="s">
        <v>9</v>
      </c>
      <c r="B28" s="100" t="s">
        <v>12</v>
      </c>
      <c r="C28" s="93">
        <v>10</v>
      </c>
      <c r="D28" s="3">
        <v>45</v>
      </c>
      <c r="E28" s="3">
        <v>2</v>
      </c>
      <c r="F28" s="3">
        <v>40</v>
      </c>
      <c r="G28" s="3">
        <v>30</v>
      </c>
      <c r="H28" s="6">
        <v>17</v>
      </c>
      <c r="I28" s="3">
        <v>1</v>
      </c>
      <c r="J28" s="3">
        <v>1</v>
      </c>
      <c r="K28" s="16">
        <v>4</v>
      </c>
      <c r="L28" s="36" t="s">
        <v>122</v>
      </c>
      <c r="M28" s="129">
        <v>33</v>
      </c>
      <c r="N28" s="16">
        <v>0</v>
      </c>
      <c r="O28" s="16">
        <v>0</v>
      </c>
      <c r="P28" s="16">
        <v>1</v>
      </c>
      <c r="Q28" s="16">
        <v>1</v>
      </c>
      <c r="R28" s="16">
        <v>2</v>
      </c>
      <c r="S28" s="16">
        <v>0</v>
      </c>
      <c r="T28" s="6">
        <v>0</v>
      </c>
      <c r="U28" s="61">
        <v>0</v>
      </c>
    </row>
    <row r="29" spans="1:21" ht="37.5">
      <c r="A29" s="46" t="s">
        <v>22</v>
      </c>
      <c r="B29" s="101" t="s">
        <v>5</v>
      </c>
      <c r="C29" s="94">
        <v>12</v>
      </c>
      <c r="D29" s="11">
        <v>42</v>
      </c>
      <c r="E29" s="11">
        <v>0</v>
      </c>
      <c r="F29" s="11">
        <v>41</v>
      </c>
      <c r="G29" s="11">
        <v>28</v>
      </c>
      <c r="H29" s="12">
        <v>13</v>
      </c>
      <c r="I29" s="11">
        <v>0</v>
      </c>
      <c r="J29" s="11">
        <v>0</v>
      </c>
      <c r="K29" s="19">
        <v>21</v>
      </c>
      <c r="L29" s="82" t="s">
        <v>120</v>
      </c>
      <c r="M29" s="131">
        <v>54</v>
      </c>
      <c r="N29" s="19">
        <v>0</v>
      </c>
      <c r="O29" s="19">
        <v>11</v>
      </c>
      <c r="P29" s="19">
        <v>11</v>
      </c>
      <c r="Q29" s="19">
        <v>1</v>
      </c>
      <c r="R29" s="19">
        <v>8</v>
      </c>
      <c r="S29" s="19">
        <v>3</v>
      </c>
      <c r="T29" s="12">
        <v>0</v>
      </c>
      <c r="U29" s="65">
        <v>0</v>
      </c>
    </row>
    <row r="30" spans="1:21" ht="56.25">
      <c r="A30" s="46" t="s">
        <v>21</v>
      </c>
      <c r="B30" s="101" t="s">
        <v>11</v>
      </c>
      <c r="C30" s="94">
        <v>10</v>
      </c>
      <c r="D30" s="11">
        <v>33</v>
      </c>
      <c r="E30" s="11">
        <v>1</v>
      </c>
      <c r="F30" s="11">
        <v>29</v>
      </c>
      <c r="G30" s="11">
        <v>27</v>
      </c>
      <c r="H30" s="12">
        <v>3</v>
      </c>
      <c r="I30" s="11">
        <v>1</v>
      </c>
      <c r="J30" s="11">
        <v>1</v>
      </c>
      <c r="K30" s="19">
        <v>8</v>
      </c>
      <c r="L30" s="82" t="s">
        <v>119</v>
      </c>
      <c r="M30" s="133">
        <v>35.5</v>
      </c>
      <c r="N30" s="19">
        <v>0</v>
      </c>
      <c r="O30" s="19">
        <v>2</v>
      </c>
      <c r="P30" s="19">
        <v>2</v>
      </c>
      <c r="Q30" s="19">
        <v>0</v>
      </c>
      <c r="R30" s="19">
        <v>1</v>
      </c>
      <c r="S30" s="19">
        <v>0</v>
      </c>
      <c r="T30" s="12">
        <v>0</v>
      </c>
      <c r="U30" s="65">
        <v>0</v>
      </c>
    </row>
    <row r="31" spans="1:21" ht="18.75">
      <c r="A31" s="46" t="s">
        <v>66</v>
      </c>
      <c r="B31" s="101" t="s">
        <v>67</v>
      </c>
      <c r="C31" s="94">
        <v>5</v>
      </c>
      <c r="D31" s="9">
        <v>28</v>
      </c>
      <c r="E31" s="9">
        <v>3</v>
      </c>
      <c r="F31" s="9">
        <v>8</v>
      </c>
      <c r="G31" s="9">
        <v>8</v>
      </c>
      <c r="H31" s="23">
        <v>0</v>
      </c>
      <c r="I31" s="9">
        <v>15</v>
      </c>
      <c r="J31" s="9">
        <v>0</v>
      </c>
      <c r="K31" s="18">
        <v>21</v>
      </c>
      <c r="L31" s="81" t="s">
        <v>114</v>
      </c>
      <c r="M31" s="131">
        <v>12.5</v>
      </c>
      <c r="N31" s="18">
        <v>2</v>
      </c>
      <c r="O31" s="18">
        <v>1</v>
      </c>
      <c r="P31" s="18">
        <v>3</v>
      </c>
      <c r="Q31" s="18">
        <v>1</v>
      </c>
      <c r="R31" s="18">
        <v>7</v>
      </c>
      <c r="S31" s="18">
        <v>0</v>
      </c>
      <c r="T31" s="23">
        <v>0</v>
      </c>
      <c r="U31" s="63">
        <v>0</v>
      </c>
    </row>
    <row r="32" spans="1:21" ht="18.75">
      <c r="A32" s="46" t="s">
        <v>23</v>
      </c>
      <c r="B32" s="101" t="s">
        <v>3</v>
      </c>
      <c r="C32" s="94">
        <v>3</v>
      </c>
      <c r="D32" s="11">
        <v>3</v>
      </c>
      <c r="E32" s="11">
        <v>0</v>
      </c>
      <c r="F32" s="11">
        <v>3</v>
      </c>
      <c r="G32" s="11">
        <v>3</v>
      </c>
      <c r="H32" s="12">
        <v>0</v>
      </c>
      <c r="I32" s="11">
        <v>0</v>
      </c>
      <c r="J32" s="11">
        <v>0</v>
      </c>
      <c r="K32" s="19">
        <v>6</v>
      </c>
      <c r="L32" s="82" t="s">
        <v>128</v>
      </c>
      <c r="M32" s="132" t="s">
        <v>204</v>
      </c>
      <c r="N32" s="19">
        <v>0</v>
      </c>
      <c r="O32" s="19">
        <v>1</v>
      </c>
      <c r="P32" s="19">
        <v>3</v>
      </c>
      <c r="Q32" s="19">
        <v>0</v>
      </c>
      <c r="R32" s="19">
        <v>1</v>
      </c>
      <c r="S32" s="19">
        <v>0</v>
      </c>
      <c r="T32" s="12">
        <v>0</v>
      </c>
      <c r="U32" s="65">
        <v>0</v>
      </c>
    </row>
    <row r="33" spans="1:21" ht="37.5">
      <c r="A33" s="171" t="s">
        <v>48</v>
      </c>
      <c r="B33" s="172" t="s">
        <v>49</v>
      </c>
      <c r="C33" s="106">
        <v>20</v>
      </c>
      <c r="D33" s="68">
        <v>1</v>
      </c>
      <c r="E33" s="68">
        <v>0</v>
      </c>
      <c r="F33" s="68">
        <v>1</v>
      </c>
      <c r="G33" s="68">
        <v>1</v>
      </c>
      <c r="H33" s="69">
        <v>0</v>
      </c>
      <c r="I33" s="68">
        <v>0</v>
      </c>
      <c r="J33" s="68">
        <v>0</v>
      </c>
      <c r="K33" s="70">
        <v>0</v>
      </c>
      <c r="L33" s="84" t="s">
        <v>102</v>
      </c>
      <c r="M33" s="134" t="s">
        <v>204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69">
        <v>0</v>
      </c>
      <c r="U33" s="72">
        <v>0</v>
      </c>
    </row>
    <row r="34" spans="1:21" ht="19.5" thickBot="1">
      <c r="A34" s="164" t="s">
        <v>33</v>
      </c>
      <c r="B34" s="182" t="s">
        <v>37</v>
      </c>
      <c r="C34" s="183">
        <v>10</v>
      </c>
      <c r="D34" s="184"/>
      <c r="E34" s="144"/>
      <c r="F34" s="177"/>
      <c r="G34" s="144"/>
      <c r="H34" s="185"/>
      <c r="I34" s="144"/>
      <c r="J34" s="177"/>
      <c r="K34" s="144"/>
      <c r="L34" s="178"/>
      <c r="M34" s="179"/>
      <c r="N34" s="177"/>
      <c r="O34" s="144"/>
      <c r="P34" s="180"/>
      <c r="Q34" s="144"/>
      <c r="R34" s="146"/>
      <c r="S34" s="146"/>
      <c r="T34" s="186"/>
      <c r="U34" s="181"/>
    </row>
    <row r="35" spans="1:21" ht="21">
      <c r="A35" s="73"/>
      <c r="B35" s="73" t="s">
        <v>163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156"/>
    </row>
    <row r="36" spans="1:21">
      <c r="A36" s="2"/>
      <c r="B36" s="2"/>
      <c r="C36" s="2"/>
      <c r="D36" s="1"/>
      <c r="E36" s="1"/>
      <c r="F36" s="1"/>
      <c r="G36" s="1"/>
      <c r="H36" s="1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autoFilter ref="A4:U4">
    <sortState ref="A5:U35">
      <sortCondition descending="1" ref="D4"/>
    </sortState>
  </autoFilter>
  <mergeCells count="2">
    <mergeCell ref="A1:U1"/>
    <mergeCell ref="A2:U2"/>
  </mergeCells>
  <pageMargins left="0.7" right="0.7" top="0.78740157499999996" bottom="0.78740157499999996" header="0.3" footer="0.3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="50" zoomScaleNormal="50" workbookViewId="0">
      <pane ySplit="4" topLeftCell="A5" activePane="bottomLeft" state="frozen"/>
      <selection activeCell="C1" sqref="C1"/>
      <selection pane="bottomLeft" activeCell="C11" sqref="C11"/>
    </sheetView>
  </sheetViews>
  <sheetFormatPr defaultRowHeight="15"/>
  <cols>
    <col min="1" max="1" width="14.140625" bestFit="1" customWidth="1"/>
    <col min="2" max="2" width="32.42578125" customWidth="1"/>
    <col min="3" max="3" width="16.7109375" bestFit="1" customWidth="1"/>
    <col min="4" max="4" width="21.28515625" customWidth="1"/>
    <col min="5" max="5" width="21" customWidth="1"/>
    <col min="6" max="6" width="21.28515625" customWidth="1"/>
    <col min="7" max="7" width="22.140625" customWidth="1"/>
    <col min="8" max="8" width="20.7109375" customWidth="1"/>
    <col min="9" max="9" width="20.42578125" customWidth="1"/>
    <col min="10" max="10" width="17.85546875" bestFit="1" customWidth="1"/>
    <col min="11" max="11" width="20.42578125" customWidth="1"/>
    <col min="12" max="12" width="17.85546875" bestFit="1" customWidth="1"/>
    <col min="13" max="13" width="15" bestFit="1" customWidth="1"/>
    <col min="14" max="14" width="14.7109375" customWidth="1"/>
    <col min="15" max="15" width="21" customWidth="1"/>
    <col min="16" max="16" width="20.7109375" customWidth="1"/>
    <col min="17" max="18" width="19.5703125" customWidth="1"/>
    <col min="19" max="20" width="21" customWidth="1"/>
    <col min="21" max="21" width="19.85546875" customWidth="1"/>
  </cols>
  <sheetData>
    <row r="1" spans="1:22" ht="108.75" customHeight="1">
      <c r="A1" s="200" t="s">
        <v>268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2"/>
      <c r="V1" s="90"/>
    </row>
    <row r="2" spans="1:22" ht="90.75" customHeight="1" thickBot="1">
      <c r="A2" s="203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7"/>
    </row>
    <row r="3" spans="1:22" ht="211.5" customHeight="1" thickTop="1" thickBot="1">
      <c r="A3" s="52" t="s">
        <v>8</v>
      </c>
      <c r="B3" s="53" t="s">
        <v>32</v>
      </c>
      <c r="C3" s="54" t="s">
        <v>164</v>
      </c>
      <c r="D3" s="54" t="s">
        <v>55</v>
      </c>
      <c r="E3" s="53" t="s">
        <v>166</v>
      </c>
      <c r="F3" s="53" t="s">
        <v>69</v>
      </c>
      <c r="G3" s="53" t="s">
        <v>56</v>
      </c>
      <c r="H3" s="53" t="s">
        <v>70</v>
      </c>
      <c r="I3" s="53" t="s">
        <v>57</v>
      </c>
      <c r="J3" s="53" t="s">
        <v>71</v>
      </c>
      <c r="K3" s="53" t="s">
        <v>68</v>
      </c>
      <c r="L3" s="53" t="s">
        <v>58</v>
      </c>
      <c r="M3" s="53" t="s">
        <v>252</v>
      </c>
      <c r="N3" s="53" t="s">
        <v>59</v>
      </c>
      <c r="O3" s="53" t="s">
        <v>60</v>
      </c>
      <c r="P3" s="53" t="s">
        <v>61</v>
      </c>
      <c r="Q3" s="53" t="s">
        <v>73</v>
      </c>
      <c r="R3" s="53" t="s">
        <v>62</v>
      </c>
      <c r="S3" s="53" t="s">
        <v>74</v>
      </c>
      <c r="T3" s="53" t="s">
        <v>72</v>
      </c>
      <c r="U3" s="137" t="s">
        <v>63</v>
      </c>
    </row>
    <row r="4" spans="1:22" ht="408.75" customHeight="1" thickTop="1" thickBot="1">
      <c r="A4" s="160"/>
      <c r="B4" s="161"/>
      <c r="C4" s="162"/>
      <c r="D4" s="55" t="s">
        <v>260</v>
      </c>
      <c r="E4" s="55" t="s">
        <v>260</v>
      </c>
      <c r="F4" s="55" t="s">
        <v>260</v>
      </c>
      <c r="G4" s="55" t="s">
        <v>260</v>
      </c>
      <c r="H4" s="55" t="s">
        <v>260</v>
      </c>
      <c r="I4" s="55" t="s">
        <v>260</v>
      </c>
      <c r="J4" s="53" t="s">
        <v>261</v>
      </c>
      <c r="K4" s="54" t="s">
        <v>262</v>
      </c>
      <c r="L4" s="54" t="s">
        <v>263</v>
      </c>
      <c r="M4" s="86" t="s">
        <v>270</v>
      </c>
      <c r="N4" s="54" t="s">
        <v>263</v>
      </c>
      <c r="O4" s="54" t="s">
        <v>262</v>
      </c>
      <c r="P4" s="54" t="s">
        <v>262</v>
      </c>
      <c r="Q4" s="54" t="s">
        <v>262</v>
      </c>
      <c r="R4" s="54" t="s">
        <v>262</v>
      </c>
      <c r="S4" s="53" t="s">
        <v>262</v>
      </c>
      <c r="T4" s="150" t="s">
        <v>260</v>
      </c>
      <c r="U4" s="53" t="s">
        <v>262</v>
      </c>
      <c r="V4" s="60"/>
    </row>
    <row r="5" spans="1:22" ht="38.25" thickTop="1">
      <c r="A5" s="151" t="s">
        <v>18</v>
      </c>
      <c r="B5" s="152" t="s">
        <v>13</v>
      </c>
      <c r="C5" s="92">
        <v>10</v>
      </c>
      <c r="D5" s="15">
        <f>66613+46</f>
        <v>66659</v>
      </c>
      <c r="E5" s="15">
        <f>5982+1</f>
        <v>5983</v>
      </c>
      <c r="F5" s="112" t="s">
        <v>225</v>
      </c>
      <c r="G5" s="112" t="s">
        <v>226</v>
      </c>
      <c r="H5" s="21">
        <v>1202</v>
      </c>
      <c r="I5" s="15">
        <f>32399+10</f>
        <v>32409</v>
      </c>
      <c r="J5" s="15">
        <v>14</v>
      </c>
      <c r="K5" s="39" t="s">
        <v>157</v>
      </c>
      <c r="L5" s="79" t="s">
        <v>130</v>
      </c>
      <c r="M5" s="121">
        <v>21</v>
      </c>
      <c r="N5" s="22">
        <v>4296</v>
      </c>
      <c r="O5" s="22">
        <v>1143</v>
      </c>
      <c r="P5" s="22">
        <v>483</v>
      </c>
      <c r="Q5" s="22">
        <v>2618</v>
      </c>
      <c r="R5" s="22">
        <v>2205</v>
      </c>
      <c r="S5" s="22">
        <v>510</v>
      </c>
      <c r="T5" s="21">
        <f>1537+1</f>
        <v>1538</v>
      </c>
      <c r="U5" s="64">
        <v>2</v>
      </c>
    </row>
    <row r="6" spans="1:22" ht="37.5">
      <c r="A6" s="45" t="s">
        <v>18</v>
      </c>
      <c r="B6" s="100" t="s">
        <v>13</v>
      </c>
      <c r="C6" s="93">
        <v>10</v>
      </c>
      <c r="D6" s="3">
        <f>66613+46</f>
        <v>66659</v>
      </c>
      <c r="E6" s="3">
        <f>5982+1</f>
        <v>5983</v>
      </c>
      <c r="F6" s="113" t="s">
        <v>225</v>
      </c>
      <c r="G6" s="113" t="s">
        <v>226</v>
      </c>
      <c r="H6" s="5">
        <v>1202</v>
      </c>
      <c r="I6" s="3">
        <f>32399+10</f>
        <v>32409</v>
      </c>
      <c r="J6" s="3">
        <v>14</v>
      </c>
      <c r="K6" s="43" t="s">
        <v>157</v>
      </c>
      <c r="L6" s="36" t="s">
        <v>130</v>
      </c>
      <c r="M6" s="122">
        <v>21</v>
      </c>
      <c r="N6" s="16">
        <v>4296</v>
      </c>
      <c r="O6" s="16">
        <v>1143</v>
      </c>
      <c r="P6" s="16">
        <v>483</v>
      </c>
      <c r="Q6" s="16">
        <v>2618</v>
      </c>
      <c r="R6" s="16">
        <v>2205</v>
      </c>
      <c r="S6" s="16">
        <v>510</v>
      </c>
      <c r="T6" s="5">
        <f>1537+1</f>
        <v>1538</v>
      </c>
      <c r="U6" s="61">
        <v>2</v>
      </c>
    </row>
    <row r="7" spans="1:22" ht="37.5">
      <c r="A7" s="45" t="s">
        <v>33</v>
      </c>
      <c r="B7" s="100" t="s">
        <v>34</v>
      </c>
      <c r="C7" s="93">
        <v>10</v>
      </c>
      <c r="D7" s="3">
        <v>34721</v>
      </c>
      <c r="E7" s="3">
        <v>3127</v>
      </c>
      <c r="F7" s="113">
        <v>8561</v>
      </c>
      <c r="G7" s="113">
        <v>8194</v>
      </c>
      <c r="H7" s="6">
        <v>346</v>
      </c>
      <c r="I7" s="3">
        <v>19484</v>
      </c>
      <c r="J7" s="3">
        <v>3</v>
      </c>
      <c r="K7" s="30">
        <v>18012</v>
      </c>
      <c r="L7" s="36" t="s">
        <v>136</v>
      </c>
      <c r="M7" s="122">
        <v>18</v>
      </c>
      <c r="N7" s="16">
        <v>2984</v>
      </c>
      <c r="O7" s="16">
        <v>578</v>
      </c>
      <c r="P7" s="16">
        <v>201</v>
      </c>
      <c r="Q7" s="16">
        <v>1666</v>
      </c>
      <c r="R7" s="16">
        <v>986</v>
      </c>
      <c r="S7" s="16">
        <v>298</v>
      </c>
      <c r="T7" s="6">
        <v>1161</v>
      </c>
      <c r="U7" s="61">
        <v>0</v>
      </c>
    </row>
    <row r="8" spans="1:22" ht="18.75">
      <c r="A8" s="47" t="s">
        <v>16</v>
      </c>
      <c r="B8" s="102" t="s">
        <v>42</v>
      </c>
      <c r="C8" s="95">
        <v>10</v>
      </c>
      <c r="D8" s="7">
        <v>6753</v>
      </c>
      <c r="E8" s="11">
        <f>627+1</f>
        <v>628</v>
      </c>
      <c r="F8" s="116" t="s">
        <v>233</v>
      </c>
      <c r="G8" s="116" t="s">
        <v>234</v>
      </c>
      <c r="H8" s="12">
        <v>198</v>
      </c>
      <c r="I8" s="11">
        <f>2245+9</f>
        <v>2254</v>
      </c>
      <c r="J8" s="11">
        <v>5</v>
      </c>
      <c r="K8" s="38" t="s">
        <v>156</v>
      </c>
      <c r="L8" s="82" t="s">
        <v>134</v>
      </c>
      <c r="M8" s="125">
        <v>37.1</v>
      </c>
      <c r="N8" s="19">
        <v>165</v>
      </c>
      <c r="O8" s="19">
        <v>156</v>
      </c>
      <c r="P8" s="19">
        <v>61</v>
      </c>
      <c r="Q8" s="19">
        <v>155</v>
      </c>
      <c r="R8" s="19">
        <v>319</v>
      </c>
      <c r="S8" s="19">
        <v>10</v>
      </c>
      <c r="T8" s="12">
        <f>89+1</f>
        <v>90</v>
      </c>
      <c r="U8" s="65">
        <v>0</v>
      </c>
    </row>
    <row r="9" spans="1:22" ht="18.75">
      <c r="A9" s="45" t="s">
        <v>30</v>
      </c>
      <c r="B9" s="100" t="s">
        <v>31</v>
      </c>
      <c r="C9" s="92">
        <v>12</v>
      </c>
      <c r="D9" s="15">
        <f>5919+85</f>
        <v>6004</v>
      </c>
      <c r="E9" s="15">
        <f>417+2</f>
        <v>419</v>
      </c>
      <c r="F9" s="112" t="s">
        <v>227</v>
      </c>
      <c r="G9" s="112" t="s">
        <v>228</v>
      </c>
      <c r="H9" s="21">
        <f>207+1</f>
        <v>208</v>
      </c>
      <c r="I9" s="15">
        <f>2282+24</f>
        <v>2306</v>
      </c>
      <c r="J9" s="15">
        <v>4</v>
      </c>
      <c r="K9" s="39" t="s">
        <v>161</v>
      </c>
      <c r="L9" s="79" t="s">
        <v>131</v>
      </c>
      <c r="M9" s="121">
        <v>30.5</v>
      </c>
      <c r="N9" s="22">
        <v>215</v>
      </c>
      <c r="O9" s="22">
        <v>190</v>
      </c>
      <c r="P9" s="22">
        <v>154</v>
      </c>
      <c r="Q9" s="22">
        <f>503+12</f>
        <v>515</v>
      </c>
      <c r="R9" s="22">
        <v>298</v>
      </c>
      <c r="S9" s="22">
        <v>20</v>
      </c>
      <c r="T9" s="21">
        <f>116+2</f>
        <v>118</v>
      </c>
      <c r="U9" s="64">
        <v>0</v>
      </c>
    </row>
    <row r="10" spans="1:22" ht="18.75">
      <c r="A10" s="46" t="s">
        <v>28</v>
      </c>
      <c r="B10" s="101" t="s">
        <v>1</v>
      </c>
      <c r="C10" s="94">
        <v>10</v>
      </c>
      <c r="D10" s="11">
        <f>4693+5</f>
        <v>4698</v>
      </c>
      <c r="E10" s="11">
        <v>313</v>
      </c>
      <c r="F10" s="116" t="s">
        <v>235</v>
      </c>
      <c r="G10" s="116" t="s">
        <v>236</v>
      </c>
      <c r="H10" s="12">
        <v>152</v>
      </c>
      <c r="I10" s="11">
        <v>1869</v>
      </c>
      <c r="J10" s="11">
        <v>1</v>
      </c>
      <c r="K10" s="40" t="s">
        <v>158</v>
      </c>
      <c r="L10" s="82" t="s">
        <v>138</v>
      </c>
      <c r="M10" s="125">
        <v>30.9</v>
      </c>
      <c r="N10" s="19">
        <v>90</v>
      </c>
      <c r="O10" s="19">
        <v>26</v>
      </c>
      <c r="P10" s="19">
        <v>18</v>
      </c>
      <c r="Q10" s="19">
        <v>11</v>
      </c>
      <c r="R10" s="19">
        <v>35</v>
      </c>
      <c r="S10" s="19">
        <v>4</v>
      </c>
      <c r="T10" s="12">
        <v>66</v>
      </c>
      <c r="U10" s="65">
        <v>0</v>
      </c>
    </row>
    <row r="11" spans="1:22" ht="18.75">
      <c r="A11" s="51" t="s">
        <v>46</v>
      </c>
      <c r="B11" s="105" t="s">
        <v>14</v>
      </c>
      <c r="C11" s="97">
        <v>18</v>
      </c>
      <c r="D11" s="3">
        <v>4450</v>
      </c>
      <c r="E11" s="3">
        <v>176</v>
      </c>
      <c r="F11" s="113">
        <v>3219</v>
      </c>
      <c r="G11" s="113">
        <v>2940</v>
      </c>
      <c r="H11" s="6">
        <v>257</v>
      </c>
      <c r="I11" s="3">
        <v>795</v>
      </c>
      <c r="J11" s="3">
        <v>4</v>
      </c>
      <c r="K11" s="37">
        <v>2648</v>
      </c>
      <c r="L11" s="36" t="s">
        <v>153</v>
      </c>
      <c r="M11" s="122">
        <v>45.1</v>
      </c>
      <c r="N11" s="16">
        <v>127</v>
      </c>
      <c r="O11" s="16">
        <v>78</v>
      </c>
      <c r="P11" s="16">
        <v>75</v>
      </c>
      <c r="Q11" s="16">
        <v>1421</v>
      </c>
      <c r="R11" s="16">
        <v>204</v>
      </c>
      <c r="S11" s="16">
        <v>20</v>
      </c>
      <c r="T11" s="6">
        <v>63</v>
      </c>
      <c r="U11" s="61">
        <v>0</v>
      </c>
    </row>
    <row r="12" spans="1:22" ht="18.75">
      <c r="A12" s="47" t="s">
        <v>17</v>
      </c>
      <c r="B12" s="102" t="s">
        <v>43</v>
      </c>
      <c r="C12" s="95">
        <v>10</v>
      </c>
      <c r="D12" s="7">
        <v>3045</v>
      </c>
      <c r="E12" s="11">
        <v>192</v>
      </c>
      <c r="F12" s="116">
        <v>1219</v>
      </c>
      <c r="G12" s="116">
        <v>1118</v>
      </c>
      <c r="H12" s="12">
        <v>91</v>
      </c>
      <c r="I12" s="11">
        <v>1418</v>
      </c>
      <c r="J12" s="11">
        <v>3</v>
      </c>
      <c r="K12" s="31">
        <v>1805</v>
      </c>
      <c r="L12" s="82" t="s">
        <v>135</v>
      </c>
      <c r="M12" s="125">
        <v>29</v>
      </c>
      <c r="N12" s="19">
        <v>91</v>
      </c>
      <c r="O12" s="19">
        <v>141</v>
      </c>
      <c r="P12" s="19">
        <v>23</v>
      </c>
      <c r="Q12" s="19">
        <v>14</v>
      </c>
      <c r="R12" s="19">
        <v>167</v>
      </c>
      <c r="S12" s="19">
        <v>14</v>
      </c>
      <c r="T12" s="12">
        <v>35</v>
      </c>
      <c r="U12" s="65">
        <v>1</v>
      </c>
    </row>
    <row r="13" spans="1:22" ht="18.75">
      <c r="A13" s="45" t="s">
        <v>20</v>
      </c>
      <c r="B13" s="100" t="s">
        <v>6</v>
      </c>
      <c r="C13" s="93">
        <v>10</v>
      </c>
      <c r="D13" s="4">
        <f>1070+65</f>
        <v>1135</v>
      </c>
      <c r="E13" s="4">
        <f>29+2</f>
        <v>31</v>
      </c>
      <c r="F13" s="114" t="s">
        <v>231</v>
      </c>
      <c r="G13" s="114" t="s">
        <v>232</v>
      </c>
      <c r="H13" s="8">
        <f>44+1</f>
        <v>45</v>
      </c>
      <c r="I13" s="4">
        <f>120+22</f>
        <v>142</v>
      </c>
      <c r="J13" s="4">
        <v>0</v>
      </c>
      <c r="K13" s="42" t="s">
        <v>160</v>
      </c>
      <c r="L13" s="80" t="s">
        <v>132</v>
      </c>
      <c r="M13" s="123">
        <v>71.900000000000006</v>
      </c>
      <c r="N13" s="17">
        <v>7</v>
      </c>
      <c r="O13" s="17">
        <v>95</v>
      </c>
      <c r="P13" s="17">
        <v>51</v>
      </c>
      <c r="Q13" s="17">
        <v>126</v>
      </c>
      <c r="R13" s="17">
        <v>107</v>
      </c>
      <c r="S13" s="17">
        <v>1</v>
      </c>
      <c r="T13" s="8">
        <f>18+1</f>
        <v>19</v>
      </c>
      <c r="U13" s="62">
        <v>0</v>
      </c>
    </row>
    <row r="14" spans="1:22" ht="18.75">
      <c r="A14" s="45" t="s">
        <v>26</v>
      </c>
      <c r="B14" s="100" t="s">
        <v>2</v>
      </c>
      <c r="C14" s="93">
        <f>8+1</f>
        <v>9</v>
      </c>
      <c r="D14" s="3">
        <v>938</v>
      </c>
      <c r="E14" s="3">
        <v>52</v>
      </c>
      <c r="F14" s="113" t="s">
        <v>248</v>
      </c>
      <c r="G14" s="113" t="s">
        <v>249</v>
      </c>
      <c r="H14" s="6">
        <v>25</v>
      </c>
      <c r="I14" s="3">
        <v>351</v>
      </c>
      <c r="J14" s="3">
        <v>0</v>
      </c>
      <c r="K14" s="37">
        <v>503</v>
      </c>
      <c r="L14" s="36" t="s">
        <v>151</v>
      </c>
      <c r="M14" s="122">
        <v>23</v>
      </c>
      <c r="N14" s="16">
        <v>60</v>
      </c>
      <c r="O14" s="16">
        <v>33</v>
      </c>
      <c r="P14" s="16">
        <v>16</v>
      </c>
      <c r="Q14" s="16">
        <v>31</v>
      </c>
      <c r="R14" s="16">
        <v>59</v>
      </c>
      <c r="S14" s="16">
        <v>7</v>
      </c>
      <c r="T14" s="6">
        <v>21</v>
      </c>
      <c r="U14" s="61">
        <v>0</v>
      </c>
    </row>
    <row r="15" spans="1:22" ht="18.75">
      <c r="A15" s="46" t="s">
        <v>65</v>
      </c>
      <c r="B15" s="101" t="s">
        <v>2</v>
      </c>
      <c r="C15" s="94">
        <v>8</v>
      </c>
      <c r="D15" s="9">
        <f>911+1</f>
        <v>912</v>
      </c>
      <c r="E15" s="9">
        <v>48</v>
      </c>
      <c r="F15" s="115" t="s">
        <v>239</v>
      </c>
      <c r="G15" s="115" t="s">
        <v>240</v>
      </c>
      <c r="H15" s="23">
        <v>22</v>
      </c>
      <c r="I15" s="9">
        <v>343</v>
      </c>
      <c r="J15" s="9">
        <v>0</v>
      </c>
      <c r="K15" s="33">
        <v>475</v>
      </c>
      <c r="L15" s="81" t="s">
        <v>140</v>
      </c>
      <c r="M15" s="124">
        <v>22.7</v>
      </c>
      <c r="N15" s="18">
        <v>58</v>
      </c>
      <c r="O15" s="18">
        <v>33</v>
      </c>
      <c r="P15" s="18">
        <v>15</v>
      </c>
      <c r="Q15" s="18">
        <v>31</v>
      </c>
      <c r="R15" s="18">
        <v>57</v>
      </c>
      <c r="S15" s="18">
        <v>7</v>
      </c>
      <c r="T15" s="23">
        <v>21</v>
      </c>
      <c r="U15" s="63">
        <v>0</v>
      </c>
    </row>
    <row r="16" spans="1:22" ht="18.75">
      <c r="A16" s="46" t="s">
        <v>38</v>
      </c>
      <c r="B16" s="101" t="s">
        <v>54</v>
      </c>
      <c r="C16" s="94">
        <v>10</v>
      </c>
      <c r="D16" s="9">
        <f>609+19</f>
        <v>628</v>
      </c>
      <c r="E16" s="9">
        <v>35</v>
      </c>
      <c r="F16" s="115" t="s">
        <v>229</v>
      </c>
      <c r="G16" s="115" t="s">
        <v>230</v>
      </c>
      <c r="H16" s="10">
        <v>42</v>
      </c>
      <c r="I16" s="9">
        <f>58+1</f>
        <v>59</v>
      </c>
      <c r="J16" s="9">
        <v>0</v>
      </c>
      <c r="K16" s="41" t="s">
        <v>159</v>
      </c>
      <c r="L16" s="81" t="s">
        <v>133</v>
      </c>
      <c r="M16" s="124">
        <v>71.900000000000006</v>
      </c>
      <c r="N16" s="18">
        <v>0</v>
      </c>
      <c r="O16" s="18">
        <v>62</v>
      </c>
      <c r="P16" s="18">
        <v>26</v>
      </c>
      <c r="Q16" s="18">
        <v>54</v>
      </c>
      <c r="R16" s="18">
        <v>24</v>
      </c>
      <c r="S16" s="18">
        <v>0</v>
      </c>
      <c r="T16" s="10">
        <v>8</v>
      </c>
      <c r="U16" s="63">
        <v>0</v>
      </c>
    </row>
    <row r="17" spans="1:21" ht="56.25">
      <c r="A17" s="45" t="s">
        <v>45</v>
      </c>
      <c r="B17" s="100" t="s">
        <v>44</v>
      </c>
      <c r="C17" s="93">
        <v>18</v>
      </c>
      <c r="D17" s="3">
        <f>391+1</f>
        <v>392</v>
      </c>
      <c r="E17" s="3">
        <v>27</v>
      </c>
      <c r="F17" s="113" t="s">
        <v>250</v>
      </c>
      <c r="G17" s="113" t="s">
        <v>251</v>
      </c>
      <c r="H17" s="6">
        <v>34</v>
      </c>
      <c r="I17" s="3">
        <f>15+1</f>
        <v>16</v>
      </c>
      <c r="J17" s="3">
        <v>3</v>
      </c>
      <c r="K17" s="190" t="s">
        <v>155</v>
      </c>
      <c r="L17" s="36" t="s">
        <v>154</v>
      </c>
      <c r="M17" s="122">
        <v>67.099999999999994</v>
      </c>
      <c r="N17" s="16">
        <v>1</v>
      </c>
      <c r="O17" s="16">
        <v>8</v>
      </c>
      <c r="P17" s="16">
        <v>0</v>
      </c>
      <c r="Q17" s="16">
        <v>92</v>
      </c>
      <c r="R17" s="16">
        <v>9</v>
      </c>
      <c r="S17" s="16">
        <v>0</v>
      </c>
      <c r="T17" s="6">
        <v>2</v>
      </c>
      <c r="U17" s="61">
        <v>0</v>
      </c>
    </row>
    <row r="18" spans="1:21" ht="56.25">
      <c r="A18" s="46" t="s">
        <v>19</v>
      </c>
      <c r="B18" s="101" t="s">
        <v>15</v>
      </c>
      <c r="C18" s="94">
        <v>8</v>
      </c>
      <c r="D18" s="11">
        <f>323+45</f>
        <v>368</v>
      </c>
      <c r="E18" s="11">
        <f>27+2</f>
        <v>29</v>
      </c>
      <c r="F18" s="116" t="s">
        <v>241</v>
      </c>
      <c r="G18" s="116" t="s">
        <v>242</v>
      </c>
      <c r="H18" s="12">
        <f>23+1</f>
        <v>24</v>
      </c>
      <c r="I18" s="11">
        <f>60+21</f>
        <v>81</v>
      </c>
      <c r="J18" s="11">
        <v>0</v>
      </c>
      <c r="K18" s="32">
        <v>137</v>
      </c>
      <c r="L18" s="82" t="s">
        <v>142</v>
      </c>
      <c r="M18" s="125" t="s">
        <v>204</v>
      </c>
      <c r="N18" s="19">
        <v>5</v>
      </c>
      <c r="O18" s="19">
        <v>27</v>
      </c>
      <c r="P18" s="19">
        <v>3</v>
      </c>
      <c r="Q18" s="19">
        <v>0</v>
      </c>
      <c r="R18" s="19">
        <v>73</v>
      </c>
      <c r="S18" s="19">
        <v>0</v>
      </c>
      <c r="T18" s="12">
        <f>8+1</f>
        <v>9</v>
      </c>
      <c r="U18" s="65">
        <v>0</v>
      </c>
    </row>
    <row r="19" spans="1:21" ht="18.75">
      <c r="A19" s="45" t="s">
        <v>24</v>
      </c>
      <c r="B19" s="100" t="s">
        <v>7</v>
      </c>
      <c r="C19" s="93">
        <v>12</v>
      </c>
      <c r="D19" s="3">
        <v>222</v>
      </c>
      <c r="E19" s="4">
        <v>6</v>
      </c>
      <c r="F19" s="114" t="s">
        <v>243</v>
      </c>
      <c r="G19" s="114">
        <v>177</v>
      </c>
      <c r="H19" s="5">
        <v>13</v>
      </c>
      <c r="I19" s="3">
        <v>3</v>
      </c>
      <c r="J19" s="3">
        <v>3</v>
      </c>
      <c r="K19" s="35">
        <v>132</v>
      </c>
      <c r="L19" s="80" t="s">
        <v>148</v>
      </c>
      <c r="M19" s="123">
        <v>40.5</v>
      </c>
      <c r="N19" s="17">
        <v>0</v>
      </c>
      <c r="O19" s="17">
        <v>53</v>
      </c>
      <c r="P19" s="17">
        <v>42</v>
      </c>
      <c r="Q19" s="17">
        <v>16</v>
      </c>
      <c r="R19" s="17">
        <v>23</v>
      </c>
      <c r="S19" s="17">
        <v>2</v>
      </c>
      <c r="T19" s="5">
        <v>5</v>
      </c>
      <c r="U19" s="62">
        <v>0</v>
      </c>
    </row>
    <row r="20" spans="1:21" ht="37.5">
      <c r="A20" s="49" t="s">
        <v>25</v>
      </c>
      <c r="B20" s="173" t="s">
        <v>10</v>
      </c>
      <c r="C20" s="44">
        <v>8</v>
      </c>
      <c r="D20" s="13">
        <v>206</v>
      </c>
      <c r="E20" s="13">
        <v>3</v>
      </c>
      <c r="F20" s="135">
        <v>164</v>
      </c>
      <c r="G20" s="135">
        <v>150</v>
      </c>
      <c r="H20" s="14">
        <v>14</v>
      </c>
      <c r="I20" s="13">
        <v>38</v>
      </c>
      <c r="J20" s="13">
        <v>0</v>
      </c>
      <c r="K20" s="34">
        <v>138</v>
      </c>
      <c r="L20" s="83" t="s">
        <v>145</v>
      </c>
      <c r="M20" s="126">
        <v>36.1</v>
      </c>
      <c r="N20" s="20">
        <v>2</v>
      </c>
      <c r="O20" s="20">
        <v>6</v>
      </c>
      <c r="P20" s="20">
        <v>42</v>
      </c>
      <c r="Q20" s="20">
        <v>106</v>
      </c>
      <c r="R20" s="20">
        <v>11</v>
      </c>
      <c r="S20" s="20">
        <v>1</v>
      </c>
      <c r="T20" s="14">
        <v>0</v>
      </c>
      <c r="U20" s="66">
        <v>0</v>
      </c>
    </row>
    <row r="21" spans="1:21" ht="18.75">
      <c r="A21" s="46" t="s">
        <v>36</v>
      </c>
      <c r="B21" s="101" t="s">
        <v>4</v>
      </c>
      <c r="C21" s="94">
        <v>6</v>
      </c>
      <c r="D21" s="11">
        <v>189</v>
      </c>
      <c r="E21" s="11">
        <v>6</v>
      </c>
      <c r="F21" s="116">
        <v>170</v>
      </c>
      <c r="G21" s="116">
        <v>158</v>
      </c>
      <c r="H21" s="12">
        <v>8</v>
      </c>
      <c r="I21" s="11">
        <v>2</v>
      </c>
      <c r="J21" s="11">
        <v>1</v>
      </c>
      <c r="K21" s="32">
        <v>91</v>
      </c>
      <c r="L21" s="82" t="s">
        <v>118</v>
      </c>
      <c r="M21" s="125">
        <v>30.7</v>
      </c>
      <c r="N21" s="19">
        <v>0</v>
      </c>
      <c r="O21" s="19">
        <v>26</v>
      </c>
      <c r="P21" s="19">
        <v>19</v>
      </c>
      <c r="Q21" s="19">
        <v>14</v>
      </c>
      <c r="R21" s="19">
        <v>12</v>
      </c>
      <c r="S21" s="19">
        <v>0</v>
      </c>
      <c r="T21" s="12">
        <v>5</v>
      </c>
      <c r="U21" s="65">
        <v>0</v>
      </c>
    </row>
    <row r="22" spans="1:21" ht="18.75">
      <c r="A22" s="46" t="s">
        <v>50</v>
      </c>
      <c r="B22" s="174" t="s">
        <v>53</v>
      </c>
      <c r="C22" s="94">
        <v>8</v>
      </c>
      <c r="D22" s="11">
        <v>181</v>
      </c>
      <c r="E22" s="11">
        <v>10</v>
      </c>
      <c r="F22" s="116">
        <v>155</v>
      </c>
      <c r="G22" s="116">
        <v>146</v>
      </c>
      <c r="H22" s="12">
        <v>9</v>
      </c>
      <c r="I22" s="11">
        <v>9</v>
      </c>
      <c r="J22" s="11">
        <v>0</v>
      </c>
      <c r="K22" s="32">
        <v>47</v>
      </c>
      <c r="L22" s="82" t="s">
        <v>143</v>
      </c>
      <c r="M22" s="125">
        <v>37.799999999999997</v>
      </c>
      <c r="N22" s="19">
        <v>0</v>
      </c>
      <c r="O22" s="19">
        <v>1</v>
      </c>
      <c r="P22" s="19">
        <v>6</v>
      </c>
      <c r="Q22" s="19">
        <v>11</v>
      </c>
      <c r="R22" s="19">
        <v>10</v>
      </c>
      <c r="S22" s="19">
        <v>0</v>
      </c>
      <c r="T22" s="12">
        <v>0</v>
      </c>
      <c r="U22" s="65">
        <v>0</v>
      </c>
    </row>
    <row r="23" spans="1:21" ht="131.25">
      <c r="A23" s="46" t="s">
        <v>35</v>
      </c>
      <c r="B23" s="101" t="s">
        <v>27</v>
      </c>
      <c r="C23" s="94">
        <v>8</v>
      </c>
      <c r="D23" s="11">
        <f>180+1</f>
        <v>181</v>
      </c>
      <c r="E23" s="11">
        <v>47</v>
      </c>
      <c r="F23" s="116" t="s">
        <v>246</v>
      </c>
      <c r="G23" s="116" t="s">
        <v>247</v>
      </c>
      <c r="H23" s="12">
        <v>23</v>
      </c>
      <c r="I23" s="11">
        <v>56</v>
      </c>
      <c r="J23" s="11">
        <v>1</v>
      </c>
      <c r="K23" s="32">
        <v>45</v>
      </c>
      <c r="L23" s="82" t="s">
        <v>150</v>
      </c>
      <c r="M23" s="125" t="s">
        <v>224</v>
      </c>
      <c r="N23" s="19">
        <v>2</v>
      </c>
      <c r="O23" s="19">
        <v>4</v>
      </c>
      <c r="P23" s="19">
        <v>4</v>
      </c>
      <c r="Q23" s="19">
        <v>7</v>
      </c>
      <c r="R23" s="19">
        <v>4</v>
      </c>
      <c r="S23" s="19">
        <v>1</v>
      </c>
      <c r="T23" s="12">
        <v>1</v>
      </c>
      <c r="U23" s="65">
        <v>0</v>
      </c>
    </row>
    <row r="24" spans="1:21" ht="37.5">
      <c r="A24" s="47" t="s">
        <v>39</v>
      </c>
      <c r="B24" s="102" t="s">
        <v>47</v>
      </c>
      <c r="C24" s="95">
        <v>8</v>
      </c>
      <c r="D24" s="7">
        <v>119</v>
      </c>
      <c r="E24" s="11">
        <v>12</v>
      </c>
      <c r="F24" s="116">
        <v>95</v>
      </c>
      <c r="G24" s="116">
        <v>88</v>
      </c>
      <c r="H24" s="12">
        <v>5</v>
      </c>
      <c r="I24" s="11">
        <v>11</v>
      </c>
      <c r="J24" s="11">
        <v>0</v>
      </c>
      <c r="K24" s="31">
        <v>27</v>
      </c>
      <c r="L24" s="82" t="s">
        <v>137</v>
      </c>
      <c r="M24" s="125" t="s">
        <v>204</v>
      </c>
      <c r="N24" s="19">
        <v>0</v>
      </c>
      <c r="O24" s="19">
        <v>2</v>
      </c>
      <c r="P24" s="19">
        <v>3</v>
      </c>
      <c r="Q24" s="19">
        <v>1</v>
      </c>
      <c r="R24" s="19">
        <v>26</v>
      </c>
      <c r="S24" s="19">
        <v>0</v>
      </c>
      <c r="T24" s="12">
        <v>0</v>
      </c>
      <c r="U24" s="65">
        <v>0</v>
      </c>
    </row>
    <row r="25" spans="1:21" ht="37.5">
      <c r="A25" s="46" t="s">
        <v>52</v>
      </c>
      <c r="B25" s="101" t="s">
        <v>51</v>
      </c>
      <c r="C25" s="94">
        <v>5</v>
      </c>
      <c r="D25" s="11">
        <v>112</v>
      </c>
      <c r="E25" s="11">
        <v>5</v>
      </c>
      <c r="F25" s="116">
        <v>52</v>
      </c>
      <c r="G25" s="116">
        <v>41</v>
      </c>
      <c r="H25" s="12">
        <v>11</v>
      </c>
      <c r="I25" s="11">
        <v>11</v>
      </c>
      <c r="J25" s="11">
        <v>0</v>
      </c>
      <c r="K25" s="32">
        <v>26</v>
      </c>
      <c r="L25" s="82" t="s">
        <v>144</v>
      </c>
      <c r="M25" s="125" t="s">
        <v>204</v>
      </c>
      <c r="N25" s="19">
        <v>3</v>
      </c>
      <c r="O25" s="19">
        <v>0</v>
      </c>
      <c r="P25" s="19">
        <v>1</v>
      </c>
      <c r="Q25" s="19">
        <v>1</v>
      </c>
      <c r="R25" s="19">
        <v>1</v>
      </c>
      <c r="S25" s="19">
        <v>0</v>
      </c>
      <c r="T25" s="12">
        <v>0</v>
      </c>
      <c r="U25" s="65">
        <v>0</v>
      </c>
    </row>
    <row r="26" spans="1:21" ht="37.5">
      <c r="A26" s="45" t="s">
        <v>9</v>
      </c>
      <c r="B26" s="100" t="s">
        <v>12</v>
      </c>
      <c r="C26" s="93">
        <v>10</v>
      </c>
      <c r="D26" s="3">
        <f>86+6</f>
        <v>92</v>
      </c>
      <c r="E26" s="3">
        <v>2</v>
      </c>
      <c r="F26" s="113" t="s">
        <v>244</v>
      </c>
      <c r="G26" s="113" t="s">
        <v>245</v>
      </c>
      <c r="H26" s="6">
        <v>4</v>
      </c>
      <c r="I26" s="3">
        <v>0</v>
      </c>
      <c r="J26" s="3">
        <v>2</v>
      </c>
      <c r="K26" s="36" t="s">
        <v>162</v>
      </c>
      <c r="L26" s="36" t="s">
        <v>149</v>
      </c>
      <c r="M26" s="122" t="s">
        <v>204</v>
      </c>
      <c r="N26" s="16">
        <v>0</v>
      </c>
      <c r="O26" s="16">
        <v>4</v>
      </c>
      <c r="P26" s="16">
        <v>7</v>
      </c>
      <c r="Q26" s="16">
        <v>2</v>
      </c>
      <c r="R26" s="16">
        <v>0</v>
      </c>
      <c r="S26" s="16">
        <v>0</v>
      </c>
      <c r="T26" s="6">
        <v>1</v>
      </c>
      <c r="U26" s="61">
        <v>0</v>
      </c>
    </row>
    <row r="27" spans="1:21" ht="18.75">
      <c r="A27" s="48" t="s">
        <v>29</v>
      </c>
      <c r="B27" s="103" t="s">
        <v>0</v>
      </c>
      <c r="C27" s="96">
        <v>10</v>
      </c>
      <c r="D27" s="11">
        <f>76+4</f>
        <v>80</v>
      </c>
      <c r="E27" s="11">
        <v>1</v>
      </c>
      <c r="F27" s="116" t="s">
        <v>237</v>
      </c>
      <c r="G27" s="116" t="s">
        <v>238</v>
      </c>
      <c r="H27" s="12">
        <v>4</v>
      </c>
      <c r="I27" s="11">
        <v>5</v>
      </c>
      <c r="J27" s="11">
        <v>0</v>
      </c>
      <c r="K27" s="32">
        <v>15</v>
      </c>
      <c r="L27" s="82" t="s">
        <v>139</v>
      </c>
      <c r="M27" s="125">
        <v>42</v>
      </c>
      <c r="N27" s="19">
        <v>0</v>
      </c>
      <c r="O27" s="19">
        <v>0</v>
      </c>
      <c r="P27" s="19">
        <v>0</v>
      </c>
      <c r="Q27" s="19">
        <v>0</v>
      </c>
      <c r="R27" s="19">
        <v>2</v>
      </c>
      <c r="S27" s="19">
        <v>0</v>
      </c>
      <c r="T27" s="12">
        <v>0</v>
      </c>
      <c r="U27" s="65">
        <v>0</v>
      </c>
    </row>
    <row r="28" spans="1:21" ht="18.75">
      <c r="A28" s="50" t="s">
        <v>40</v>
      </c>
      <c r="B28" s="103" t="s">
        <v>41</v>
      </c>
      <c r="C28" s="96">
        <v>8</v>
      </c>
      <c r="D28" s="11">
        <v>66</v>
      </c>
      <c r="E28" s="11">
        <v>7</v>
      </c>
      <c r="F28" s="116">
        <v>46</v>
      </c>
      <c r="G28" s="116">
        <v>37</v>
      </c>
      <c r="H28" s="12">
        <v>8</v>
      </c>
      <c r="I28" s="11">
        <v>12</v>
      </c>
      <c r="J28" s="11">
        <v>1</v>
      </c>
      <c r="K28" s="32">
        <v>41</v>
      </c>
      <c r="L28" s="82" t="s">
        <v>152</v>
      </c>
      <c r="M28" s="125" t="s">
        <v>204</v>
      </c>
      <c r="N28" s="19">
        <v>3</v>
      </c>
      <c r="O28" s="19">
        <v>3</v>
      </c>
      <c r="P28" s="19">
        <v>4</v>
      </c>
      <c r="Q28" s="19">
        <v>4</v>
      </c>
      <c r="R28" s="19">
        <v>4</v>
      </c>
      <c r="S28" s="19">
        <v>1</v>
      </c>
      <c r="T28" s="12">
        <v>1</v>
      </c>
      <c r="U28" s="65">
        <v>0</v>
      </c>
    </row>
    <row r="29" spans="1:21" ht="56.25">
      <c r="A29" s="46" t="s">
        <v>21</v>
      </c>
      <c r="B29" s="101" t="s">
        <v>11</v>
      </c>
      <c r="C29" s="94">
        <v>10</v>
      </c>
      <c r="D29" s="11">
        <f>50+1</f>
        <v>51</v>
      </c>
      <c r="E29" s="11">
        <v>2</v>
      </c>
      <c r="F29" s="116">
        <v>40</v>
      </c>
      <c r="G29" s="116">
        <v>32</v>
      </c>
      <c r="H29" s="12">
        <v>5</v>
      </c>
      <c r="I29" s="11">
        <v>1</v>
      </c>
      <c r="J29" s="11">
        <v>0</v>
      </c>
      <c r="K29" s="32">
        <v>4</v>
      </c>
      <c r="L29" s="82" t="s">
        <v>146</v>
      </c>
      <c r="M29" s="125" t="s">
        <v>204</v>
      </c>
      <c r="N29" s="19">
        <v>0</v>
      </c>
      <c r="O29" s="19">
        <v>0</v>
      </c>
      <c r="P29" s="19">
        <v>0</v>
      </c>
      <c r="Q29" s="19">
        <v>1</v>
      </c>
      <c r="R29" s="19">
        <v>1</v>
      </c>
      <c r="S29" s="19">
        <v>0</v>
      </c>
      <c r="T29" s="12">
        <v>0</v>
      </c>
      <c r="U29" s="65">
        <v>0</v>
      </c>
    </row>
    <row r="30" spans="1:21" ht="37.5">
      <c r="A30" s="46" t="s">
        <v>22</v>
      </c>
      <c r="B30" s="101" t="s">
        <v>5</v>
      </c>
      <c r="C30" s="94">
        <v>12</v>
      </c>
      <c r="D30" s="11">
        <v>30</v>
      </c>
      <c r="E30" s="11">
        <v>0</v>
      </c>
      <c r="F30" s="116">
        <v>24</v>
      </c>
      <c r="G30" s="116">
        <v>18</v>
      </c>
      <c r="H30" s="12">
        <v>5</v>
      </c>
      <c r="I30" s="11">
        <v>1</v>
      </c>
      <c r="J30" s="11">
        <v>1</v>
      </c>
      <c r="K30" s="32">
        <v>40</v>
      </c>
      <c r="L30" s="82" t="s">
        <v>147</v>
      </c>
      <c r="M30" s="125">
        <v>54.6</v>
      </c>
      <c r="N30" s="19">
        <v>0</v>
      </c>
      <c r="O30" s="19">
        <v>27</v>
      </c>
      <c r="P30" s="19">
        <v>23</v>
      </c>
      <c r="Q30" s="19">
        <v>2</v>
      </c>
      <c r="R30" s="19">
        <v>11</v>
      </c>
      <c r="S30" s="19">
        <v>2</v>
      </c>
      <c r="T30" s="12">
        <v>0</v>
      </c>
      <c r="U30" s="65">
        <v>0</v>
      </c>
    </row>
    <row r="31" spans="1:21" ht="18.75">
      <c r="A31" s="46" t="s">
        <v>66</v>
      </c>
      <c r="B31" s="101" t="s">
        <v>67</v>
      </c>
      <c r="C31" s="94">
        <v>5</v>
      </c>
      <c r="D31" s="9">
        <v>27</v>
      </c>
      <c r="E31" s="9">
        <v>4</v>
      </c>
      <c r="F31" s="115">
        <v>15</v>
      </c>
      <c r="G31" s="115">
        <v>12</v>
      </c>
      <c r="H31" s="23">
        <v>3</v>
      </c>
      <c r="I31" s="9">
        <v>8</v>
      </c>
      <c r="J31" s="9">
        <v>0</v>
      </c>
      <c r="K31" s="33">
        <v>28</v>
      </c>
      <c r="L31" s="81" t="s">
        <v>141</v>
      </c>
      <c r="M31" s="124">
        <v>28.7</v>
      </c>
      <c r="N31" s="18">
        <v>2</v>
      </c>
      <c r="O31" s="18">
        <v>0</v>
      </c>
      <c r="P31" s="18">
        <v>1</v>
      </c>
      <c r="Q31" s="18">
        <v>0</v>
      </c>
      <c r="R31" s="18">
        <v>2</v>
      </c>
      <c r="S31" s="18">
        <v>0</v>
      </c>
      <c r="T31" s="23">
        <v>0</v>
      </c>
      <c r="U31" s="63">
        <v>0</v>
      </c>
    </row>
    <row r="32" spans="1:21" ht="18.75">
      <c r="A32" s="46" t="s">
        <v>23</v>
      </c>
      <c r="B32" s="101" t="s">
        <v>3</v>
      </c>
      <c r="C32" s="94">
        <v>3</v>
      </c>
      <c r="D32" s="11">
        <v>3</v>
      </c>
      <c r="E32" s="11">
        <v>0</v>
      </c>
      <c r="F32" s="116">
        <v>3</v>
      </c>
      <c r="G32" s="116">
        <v>3</v>
      </c>
      <c r="H32" s="12">
        <v>0</v>
      </c>
      <c r="I32" s="11">
        <v>0</v>
      </c>
      <c r="J32" s="11">
        <v>0</v>
      </c>
      <c r="K32" s="32">
        <v>1</v>
      </c>
      <c r="L32" s="82" t="s">
        <v>94</v>
      </c>
      <c r="M32" s="125" t="s">
        <v>204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2">
        <v>0</v>
      </c>
      <c r="U32" s="65">
        <v>0</v>
      </c>
    </row>
    <row r="33" spans="1:21" ht="37.5">
      <c r="A33" s="171" t="s">
        <v>48</v>
      </c>
      <c r="B33" s="172" t="s">
        <v>49</v>
      </c>
      <c r="C33" s="106">
        <v>20</v>
      </c>
      <c r="D33" s="68">
        <v>0</v>
      </c>
      <c r="E33" s="68">
        <v>0</v>
      </c>
      <c r="F33" s="136">
        <v>0</v>
      </c>
      <c r="G33" s="136">
        <v>0</v>
      </c>
      <c r="H33" s="69">
        <v>0</v>
      </c>
      <c r="I33" s="68">
        <v>0</v>
      </c>
      <c r="J33" s="68">
        <v>0</v>
      </c>
      <c r="K33" s="91">
        <v>1</v>
      </c>
      <c r="L33" s="84" t="s">
        <v>94</v>
      </c>
      <c r="M33" s="91" t="s">
        <v>204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69">
        <v>0</v>
      </c>
      <c r="U33" s="72">
        <v>0</v>
      </c>
    </row>
    <row r="34" spans="1:21" ht="19.5" thickBot="1">
      <c r="A34" s="164" t="s">
        <v>33</v>
      </c>
      <c r="B34" s="165" t="s">
        <v>37</v>
      </c>
      <c r="C34" s="187">
        <v>10</v>
      </c>
      <c r="D34" s="188"/>
      <c r="E34" s="68"/>
      <c r="F34" s="136"/>
      <c r="G34" s="136"/>
      <c r="H34" s="189"/>
      <c r="I34" s="68"/>
      <c r="J34" s="68"/>
      <c r="K34" s="91"/>
      <c r="L34" s="84"/>
      <c r="M34" s="191"/>
      <c r="N34" s="71"/>
      <c r="O34" s="71"/>
      <c r="P34" s="71"/>
      <c r="Q34" s="71"/>
      <c r="R34" s="71"/>
      <c r="S34" s="71"/>
      <c r="T34" s="189"/>
      <c r="U34" s="78"/>
    </row>
    <row r="35" spans="1:21" ht="21">
      <c r="A35" s="73"/>
      <c r="B35" s="156" t="s">
        <v>163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74"/>
    </row>
  </sheetData>
  <autoFilter ref="A4:U4">
    <sortState ref="A5:U35">
      <sortCondition descending="1" ref="D4"/>
    </sortState>
  </autoFilter>
  <mergeCells count="2">
    <mergeCell ref="A1:U1"/>
    <mergeCell ref="A2:U2"/>
  </mergeCells>
  <pageMargins left="0.7" right="0.7" top="0.78740157499999996" bottom="0.78740157499999996" header="0.3" footer="0.3"/>
  <pageSetup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="40" zoomScaleNormal="40" workbookViewId="0">
      <pane ySplit="4" topLeftCell="A5" activePane="bottomLeft" state="frozen"/>
      <selection pane="bottomLeft" activeCell="E8" sqref="E8"/>
    </sheetView>
  </sheetViews>
  <sheetFormatPr defaultRowHeight="15"/>
  <cols>
    <col min="1" max="1" width="14.140625" bestFit="1" customWidth="1"/>
    <col min="2" max="2" width="17.28515625" bestFit="1" customWidth="1"/>
    <col min="3" max="3" width="16.7109375" bestFit="1" customWidth="1"/>
    <col min="4" max="4" width="19.5703125" customWidth="1"/>
    <col min="5" max="8" width="20.140625" customWidth="1"/>
    <col min="9" max="9" width="19.5703125" customWidth="1"/>
    <col min="10" max="10" width="17.85546875" bestFit="1" customWidth="1"/>
    <col min="11" max="11" width="17.85546875" customWidth="1"/>
    <col min="12" max="12" width="17.85546875" bestFit="1" customWidth="1"/>
    <col min="13" max="13" width="16.140625" bestFit="1" customWidth="1"/>
    <col min="14" max="14" width="16.7109375" customWidth="1"/>
    <col min="15" max="15" width="18.7109375" customWidth="1"/>
    <col min="16" max="16" width="17.28515625" bestFit="1" customWidth="1"/>
    <col min="17" max="17" width="19.85546875" customWidth="1"/>
    <col min="18" max="18" width="19.5703125" customWidth="1"/>
    <col min="19" max="19" width="18.42578125" customWidth="1"/>
    <col min="20" max="20" width="21.85546875" customWidth="1"/>
    <col min="21" max="21" width="17.5703125" customWidth="1"/>
  </cols>
  <sheetData>
    <row r="1" spans="1:22" ht="132" customHeight="1">
      <c r="A1" s="200" t="s">
        <v>268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8"/>
    </row>
    <row r="2" spans="1:22" ht="90.75" customHeight="1" thickBot="1">
      <c r="A2" s="203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9"/>
      <c r="V2" s="90"/>
    </row>
    <row r="3" spans="1:22" ht="224.25" customHeight="1" thickTop="1" thickBot="1">
      <c r="A3" s="52" t="s">
        <v>8</v>
      </c>
      <c r="B3" s="53" t="s">
        <v>32</v>
      </c>
      <c r="C3" s="54" t="s">
        <v>164</v>
      </c>
      <c r="D3" s="53" t="s">
        <v>55</v>
      </c>
      <c r="E3" s="55" t="s">
        <v>166</v>
      </c>
      <c r="F3" s="53" t="s">
        <v>69</v>
      </c>
      <c r="G3" s="53" t="s">
        <v>56</v>
      </c>
      <c r="H3" s="53" t="s">
        <v>70</v>
      </c>
      <c r="I3" s="53" t="s">
        <v>57</v>
      </c>
      <c r="J3" s="53" t="s">
        <v>213</v>
      </c>
      <c r="K3" s="53" t="s">
        <v>68</v>
      </c>
      <c r="L3" s="53" t="s">
        <v>58</v>
      </c>
      <c r="M3" s="53" t="s">
        <v>252</v>
      </c>
      <c r="N3" s="53" t="s">
        <v>59</v>
      </c>
      <c r="O3" s="53" t="s">
        <v>60</v>
      </c>
      <c r="P3" s="53" t="s">
        <v>61</v>
      </c>
      <c r="Q3" s="53" t="s">
        <v>73</v>
      </c>
      <c r="R3" s="53" t="s">
        <v>62</v>
      </c>
      <c r="S3" s="53" t="s">
        <v>74</v>
      </c>
      <c r="T3" s="53" t="s">
        <v>72</v>
      </c>
      <c r="U3" s="54" t="s">
        <v>63</v>
      </c>
      <c r="V3" s="60"/>
    </row>
    <row r="4" spans="1:22" ht="409.6" thickTop="1" thickBot="1">
      <c r="A4" s="157"/>
      <c r="B4" s="158"/>
      <c r="C4" s="159"/>
      <c r="D4" s="53" t="s">
        <v>264</v>
      </c>
      <c r="E4" s="53" t="s">
        <v>264</v>
      </c>
      <c r="F4" s="53" t="s">
        <v>264</v>
      </c>
      <c r="G4" s="53" t="s">
        <v>264</v>
      </c>
      <c r="H4" s="53" t="s">
        <v>264</v>
      </c>
      <c r="I4" s="53" t="s">
        <v>264</v>
      </c>
      <c r="J4" s="53" t="s">
        <v>265</v>
      </c>
      <c r="K4" s="54" t="s">
        <v>266</v>
      </c>
      <c r="L4" s="54" t="s">
        <v>267</v>
      </c>
      <c r="M4" s="137" t="s">
        <v>269</v>
      </c>
      <c r="N4" s="54" t="s">
        <v>267</v>
      </c>
      <c r="O4" s="54" t="s">
        <v>266</v>
      </c>
      <c r="P4" s="54" t="s">
        <v>266</v>
      </c>
      <c r="Q4" s="54" t="s">
        <v>266</v>
      </c>
      <c r="R4" s="54" t="s">
        <v>266</v>
      </c>
      <c r="S4" s="54" t="s">
        <v>266</v>
      </c>
      <c r="T4" s="54" t="s">
        <v>264</v>
      </c>
      <c r="U4" s="137" t="s">
        <v>266</v>
      </c>
      <c r="V4" s="60"/>
    </row>
    <row r="5" spans="1:22" ht="38.25" thickTop="1">
      <c r="A5" s="198" t="s">
        <v>18</v>
      </c>
      <c r="B5" s="199" t="s">
        <v>13</v>
      </c>
      <c r="C5" s="92">
        <v>10</v>
      </c>
      <c r="D5" s="15">
        <v>57055</v>
      </c>
      <c r="E5" s="15">
        <f>5742+4</f>
        <v>5746</v>
      </c>
      <c r="F5" s="112" t="s">
        <v>167</v>
      </c>
      <c r="G5" s="112" t="s">
        <v>168</v>
      </c>
      <c r="H5" s="21">
        <f>411+1</f>
        <v>412</v>
      </c>
      <c r="I5" s="15">
        <v>20427</v>
      </c>
      <c r="J5" s="15">
        <v>24</v>
      </c>
      <c r="K5" s="39">
        <f>29421+22</f>
        <v>29443</v>
      </c>
      <c r="L5" s="79" t="s">
        <v>169</v>
      </c>
      <c r="M5" s="149">
        <v>21.5</v>
      </c>
      <c r="N5" s="22">
        <v>3873</v>
      </c>
      <c r="O5" s="22">
        <f>974+12</f>
        <v>986</v>
      </c>
      <c r="P5" s="22">
        <f>465+2</f>
        <v>467</v>
      </c>
      <c r="Q5" s="22">
        <v>2310</v>
      </c>
      <c r="R5" s="22">
        <f>2033+7</f>
        <v>2040</v>
      </c>
      <c r="S5" s="22">
        <v>343</v>
      </c>
      <c r="T5" s="21">
        <v>1490</v>
      </c>
      <c r="U5" s="148">
        <v>5</v>
      </c>
    </row>
    <row r="6" spans="1:22" ht="37.5">
      <c r="A6" s="45" t="s">
        <v>18</v>
      </c>
      <c r="B6" s="100" t="s">
        <v>13</v>
      </c>
      <c r="C6" s="93">
        <v>10</v>
      </c>
      <c r="D6" s="3">
        <f>56903+152</f>
        <v>57055</v>
      </c>
      <c r="E6" s="3">
        <f>5742+4</f>
        <v>5746</v>
      </c>
      <c r="F6" s="113" t="s">
        <v>167</v>
      </c>
      <c r="G6" s="113" t="s">
        <v>168</v>
      </c>
      <c r="H6" s="5">
        <f>411+1</f>
        <v>412</v>
      </c>
      <c r="I6" s="3">
        <v>20427</v>
      </c>
      <c r="J6" s="3">
        <v>24</v>
      </c>
      <c r="K6" s="43">
        <f>29421+22</f>
        <v>29443</v>
      </c>
      <c r="L6" s="36" t="s">
        <v>169</v>
      </c>
      <c r="M6" s="122">
        <v>29</v>
      </c>
      <c r="N6" s="16">
        <v>3873</v>
      </c>
      <c r="O6" s="16">
        <f>974+12</f>
        <v>986</v>
      </c>
      <c r="P6" s="16">
        <f>465+2</f>
        <v>467</v>
      </c>
      <c r="Q6" s="16">
        <v>2310</v>
      </c>
      <c r="R6" s="16">
        <f>2033+7</f>
        <v>2040</v>
      </c>
      <c r="S6" s="16">
        <v>343</v>
      </c>
      <c r="T6" s="5">
        <v>1490</v>
      </c>
      <c r="U6" s="139">
        <v>5</v>
      </c>
    </row>
    <row r="7" spans="1:22" ht="93.75">
      <c r="A7" s="45" t="s">
        <v>33</v>
      </c>
      <c r="B7" s="100" t="s">
        <v>34</v>
      </c>
      <c r="C7" s="93">
        <v>10</v>
      </c>
      <c r="D7" s="3">
        <v>26693</v>
      </c>
      <c r="E7" s="3">
        <v>2830</v>
      </c>
      <c r="F7" s="117">
        <v>8840</v>
      </c>
      <c r="G7" s="117">
        <v>8445</v>
      </c>
      <c r="H7" s="6">
        <v>158</v>
      </c>
      <c r="I7" s="3">
        <v>12486</v>
      </c>
      <c r="J7" s="3">
        <v>1</v>
      </c>
      <c r="K7" s="30">
        <v>14431</v>
      </c>
      <c r="L7" s="36" t="s">
        <v>182</v>
      </c>
      <c r="M7" s="122">
        <v>18.3</v>
      </c>
      <c r="N7" s="16">
        <v>2566</v>
      </c>
      <c r="O7" s="16">
        <v>475</v>
      </c>
      <c r="P7" s="16">
        <v>183</v>
      </c>
      <c r="Q7" s="16">
        <v>1386</v>
      </c>
      <c r="R7" s="16">
        <v>852</v>
      </c>
      <c r="S7" s="16">
        <v>185</v>
      </c>
      <c r="T7" s="6">
        <v>383</v>
      </c>
      <c r="U7" s="139">
        <v>2</v>
      </c>
    </row>
    <row r="8" spans="1:22" ht="37.5">
      <c r="A8" s="47" t="s">
        <v>16</v>
      </c>
      <c r="B8" s="102" t="s">
        <v>42</v>
      </c>
      <c r="C8" s="95">
        <v>10</v>
      </c>
      <c r="D8" s="7">
        <f>6825+123</f>
        <v>6948</v>
      </c>
      <c r="E8" s="11">
        <f>653+4</f>
        <v>657</v>
      </c>
      <c r="F8" s="116" t="s">
        <v>179</v>
      </c>
      <c r="G8" s="116" t="s">
        <v>180</v>
      </c>
      <c r="H8" s="12">
        <f>41+1</f>
        <v>42</v>
      </c>
      <c r="I8" s="11">
        <v>1145</v>
      </c>
      <c r="J8" s="11">
        <v>9</v>
      </c>
      <c r="K8" s="38">
        <f>3111+20</f>
        <v>3131</v>
      </c>
      <c r="L8" s="82" t="s">
        <v>181</v>
      </c>
      <c r="M8" s="125">
        <v>36.700000000000003</v>
      </c>
      <c r="N8" s="19">
        <v>143</v>
      </c>
      <c r="O8" s="19">
        <f>115+11</f>
        <v>126</v>
      </c>
      <c r="P8" s="19">
        <f>68+3</f>
        <v>71</v>
      </c>
      <c r="Q8" s="19">
        <f>109+7</f>
        <v>116</v>
      </c>
      <c r="R8" s="19">
        <f>279+7</f>
        <v>286</v>
      </c>
      <c r="S8" s="19">
        <v>10</v>
      </c>
      <c r="T8" s="12">
        <v>259</v>
      </c>
      <c r="U8" s="142">
        <v>0</v>
      </c>
    </row>
    <row r="9" spans="1:22" ht="37.5">
      <c r="A9" s="45" t="s">
        <v>30</v>
      </c>
      <c r="B9" s="100" t="s">
        <v>31</v>
      </c>
      <c r="C9" s="92">
        <v>12</v>
      </c>
      <c r="D9" s="15">
        <f>6126+154</f>
        <v>6280</v>
      </c>
      <c r="E9" s="15">
        <f>466+1</f>
        <v>467</v>
      </c>
      <c r="F9" s="112" t="s">
        <v>170</v>
      </c>
      <c r="G9" s="112" t="s">
        <v>171</v>
      </c>
      <c r="H9" s="21">
        <v>103</v>
      </c>
      <c r="I9" s="15">
        <f>1589+7</f>
        <v>1596</v>
      </c>
      <c r="J9" s="15">
        <v>26</v>
      </c>
      <c r="K9" s="39">
        <f>2943+41</f>
        <v>2984</v>
      </c>
      <c r="L9" s="79" t="s">
        <v>172</v>
      </c>
      <c r="M9" s="121">
        <v>29</v>
      </c>
      <c r="N9" s="22">
        <v>216</v>
      </c>
      <c r="O9" s="22">
        <f>187+9</f>
        <v>196</v>
      </c>
      <c r="P9" s="22">
        <f>131+17</f>
        <v>148</v>
      </c>
      <c r="Q9" s="22">
        <f>541+13</f>
        <v>554</v>
      </c>
      <c r="R9" s="22">
        <f>341+10</f>
        <v>351</v>
      </c>
      <c r="S9" s="22">
        <v>12</v>
      </c>
      <c r="T9" s="21">
        <v>240</v>
      </c>
      <c r="U9" s="138">
        <v>0</v>
      </c>
    </row>
    <row r="10" spans="1:22" ht="37.5">
      <c r="A10" s="46" t="s">
        <v>28</v>
      </c>
      <c r="B10" s="101" t="s">
        <v>1</v>
      </c>
      <c r="C10" s="94">
        <v>10</v>
      </c>
      <c r="D10" s="11">
        <f>5346+20</f>
        <v>5366</v>
      </c>
      <c r="E10" s="11">
        <v>516</v>
      </c>
      <c r="F10" s="116" t="s">
        <v>185</v>
      </c>
      <c r="G10" s="116" t="s">
        <v>186</v>
      </c>
      <c r="H10" s="12">
        <v>26</v>
      </c>
      <c r="I10" s="11">
        <v>1114</v>
      </c>
      <c r="J10" s="11">
        <v>7</v>
      </c>
      <c r="K10" s="40">
        <f>2420+4</f>
        <v>2424</v>
      </c>
      <c r="L10" s="82" t="s">
        <v>187</v>
      </c>
      <c r="M10" s="125">
        <v>26.9</v>
      </c>
      <c r="N10" s="19">
        <v>130</v>
      </c>
      <c r="O10" s="19">
        <v>19</v>
      </c>
      <c r="P10" s="19">
        <v>14</v>
      </c>
      <c r="Q10" s="19">
        <f>16+2</f>
        <v>18</v>
      </c>
      <c r="R10" s="19">
        <v>54</v>
      </c>
      <c r="S10" s="19">
        <v>1</v>
      </c>
      <c r="T10" s="12">
        <v>209</v>
      </c>
      <c r="U10" s="142">
        <v>0</v>
      </c>
    </row>
    <row r="11" spans="1:22" ht="37.5">
      <c r="A11" s="51" t="s">
        <v>46</v>
      </c>
      <c r="B11" s="105" t="s">
        <v>14</v>
      </c>
      <c r="C11" s="97">
        <v>18</v>
      </c>
      <c r="D11" s="3">
        <v>4610</v>
      </c>
      <c r="E11" s="3">
        <v>196</v>
      </c>
      <c r="F11" s="110">
        <v>3281</v>
      </c>
      <c r="G11" s="117">
        <v>3359</v>
      </c>
      <c r="H11" s="6">
        <v>50</v>
      </c>
      <c r="I11" s="3">
        <v>441</v>
      </c>
      <c r="J11" s="3">
        <v>1</v>
      </c>
      <c r="K11" s="37">
        <v>2706</v>
      </c>
      <c r="L11" s="36" t="s">
        <v>221</v>
      </c>
      <c r="M11" s="122">
        <v>38.799999999999997</v>
      </c>
      <c r="N11" s="16">
        <v>140</v>
      </c>
      <c r="O11" s="16">
        <v>83</v>
      </c>
      <c r="P11" s="16">
        <v>72</v>
      </c>
      <c r="Q11" s="16">
        <v>1514</v>
      </c>
      <c r="R11" s="16">
        <v>187</v>
      </c>
      <c r="S11" s="16">
        <v>17</v>
      </c>
      <c r="T11" s="6">
        <v>306</v>
      </c>
      <c r="U11" s="139">
        <v>0</v>
      </c>
    </row>
    <row r="12" spans="1:22" ht="37.5">
      <c r="A12" s="47" t="s">
        <v>17</v>
      </c>
      <c r="B12" s="102" t="s">
        <v>43</v>
      </c>
      <c r="C12" s="95">
        <v>10</v>
      </c>
      <c r="D12" s="7">
        <v>2640</v>
      </c>
      <c r="E12" s="11">
        <v>203</v>
      </c>
      <c r="F12" s="118">
        <v>1504</v>
      </c>
      <c r="G12" s="118">
        <v>1386</v>
      </c>
      <c r="H12" s="12">
        <v>16</v>
      </c>
      <c r="I12" s="11">
        <v>771</v>
      </c>
      <c r="J12" s="11">
        <v>4</v>
      </c>
      <c r="K12" s="31">
        <v>1579</v>
      </c>
      <c r="L12" s="82" t="s">
        <v>183</v>
      </c>
      <c r="M12" s="125">
        <v>32.700000000000003</v>
      </c>
      <c r="N12" s="19">
        <v>94</v>
      </c>
      <c r="O12" s="19">
        <v>123</v>
      </c>
      <c r="P12" s="19">
        <v>21</v>
      </c>
      <c r="Q12" s="19">
        <v>19</v>
      </c>
      <c r="R12" s="19">
        <v>185</v>
      </c>
      <c r="S12" s="19">
        <v>10</v>
      </c>
      <c r="T12" s="12">
        <v>106</v>
      </c>
      <c r="U12" s="142">
        <v>1</v>
      </c>
    </row>
    <row r="13" spans="1:22" ht="37.5">
      <c r="A13" s="45" t="s">
        <v>20</v>
      </c>
      <c r="B13" s="100" t="s">
        <v>6</v>
      </c>
      <c r="C13" s="93">
        <v>10</v>
      </c>
      <c r="D13" s="4">
        <f>1166+120</f>
        <v>1286</v>
      </c>
      <c r="E13" s="4">
        <v>68</v>
      </c>
      <c r="F13" s="114" t="s">
        <v>173</v>
      </c>
      <c r="G13" s="114" t="s">
        <v>174</v>
      </c>
      <c r="H13" s="8">
        <f>44+8</f>
        <v>52</v>
      </c>
      <c r="I13" s="4">
        <f>87+7</f>
        <v>94</v>
      </c>
      <c r="J13" s="4">
        <v>4</v>
      </c>
      <c r="K13" s="42">
        <f>508+36</f>
        <v>544</v>
      </c>
      <c r="L13" s="80" t="s">
        <v>175</v>
      </c>
      <c r="M13" s="123">
        <v>65.900000000000006</v>
      </c>
      <c r="N13" s="17">
        <v>16</v>
      </c>
      <c r="O13" s="17">
        <f>86+8</f>
        <v>94</v>
      </c>
      <c r="P13" s="17">
        <f>54+16</f>
        <v>70</v>
      </c>
      <c r="Q13" s="17">
        <f>170+12</f>
        <v>182</v>
      </c>
      <c r="R13" s="17">
        <f>146+9</f>
        <v>155</v>
      </c>
      <c r="S13" s="17">
        <v>3</v>
      </c>
      <c r="T13" s="8">
        <v>92</v>
      </c>
      <c r="U13" s="140">
        <v>0</v>
      </c>
    </row>
    <row r="14" spans="1:22" ht="18.75">
      <c r="A14" s="45" t="s">
        <v>26</v>
      </c>
      <c r="B14" s="100" t="s">
        <v>2</v>
      </c>
      <c r="C14" s="93">
        <v>8</v>
      </c>
      <c r="D14" s="3">
        <f>935+3</f>
        <v>938</v>
      </c>
      <c r="E14" s="3">
        <v>54</v>
      </c>
      <c r="F14" s="107" t="s">
        <v>208</v>
      </c>
      <c r="G14" s="113" t="s">
        <v>212</v>
      </c>
      <c r="H14" s="6">
        <v>8</v>
      </c>
      <c r="I14" s="3">
        <v>172</v>
      </c>
      <c r="J14" s="3">
        <v>0</v>
      </c>
      <c r="K14" s="37">
        <v>461</v>
      </c>
      <c r="L14" s="36" t="s">
        <v>220</v>
      </c>
      <c r="M14" s="122">
        <v>18</v>
      </c>
      <c r="N14" s="16">
        <v>67</v>
      </c>
      <c r="O14" s="16">
        <v>21</v>
      </c>
      <c r="P14" s="16">
        <v>28</v>
      </c>
      <c r="Q14" s="16">
        <v>36</v>
      </c>
      <c r="R14" s="16">
        <v>62</v>
      </c>
      <c r="S14" s="16">
        <v>1</v>
      </c>
      <c r="T14" s="6">
        <v>41</v>
      </c>
      <c r="U14" s="139">
        <v>0</v>
      </c>
    </row>
    <row r="15" spans="1:22" ht="18.75">
      <c r="A15" s="46" t="s">
        <v>65</v>
      </c>
      <c r="B15" s="101" t="s">
        <v>2</v>
      </c>
      <c r="C15" s="94">
        <v>8</v>
      </c>
      <c r="D15" s="9">
        <f>910+2</f>
        <v>912</v>
      </c>
      <c r="E15" s="9">
        <v>48</v>
      </c>
      <c r="F15" s="115" t="s">
        <v>191</v>
      </c>
      <c r="G15" s="115" t="s">
        <v>192</v>
      </c>
      <c r="H15" s="23">
        <v>7</v>
      </c>
      <c r="I15" s="9">
        <v>167</v>
      </c>
      <c r="J15" s="9">
        <v>0</v>
      </c>
      <c r="K15" s="33">
        <v>444</v>
      </c>
      <c r="L15" s="81" t="s">
        <v>193</v>
      </c>
      <c r="M15" s="124">
        <v>23.8</v>
      </c>
      <c r="N15" s="18">
        <v>66</v>
      </c>
      <c r="O15" s="18">
        <v>20</v>
      </c>
      <c r="P15" s="18">
        <v>22</v>
      </c>
      <c r="Q15" s="18">
        <v>35</v>
      </c>
      <c r="R15" s="18">
        <v>59</v>
      </c>
      <c r="S15" s="18">
        <v>1</v>
      </c>
      <c r="T15" s="23">
        <v>38</v>
      </c>
      <c r="U15" s="141">
        <v>0</v>
      </c>
    </row>
    <row r="16" spans="1:22" ht="37.5">
      <c r="A16" s="46" t="s">
        <v>38</v>
      </c>
      <c r="B16" s="101" t="s">
        <v>54</v>
      </c>
      <c r="C16" s="94">
        <v>10</v>
      </c>
      <c r="D16" s="9">
        <f>724+40</f>
        <v>764</v>
      </c>
      <c r="E16" s="9">
        <v>45</v>
      </c>
      <c r="F16" s="115" t="s">
        <v>176</v>
      </c>
      <c r="G16" s="115" t="s">
        <v>177</v>
      </c>
      <c r="H16" s="10">
        <v>10</v>
      </c>
      <c r="I16" s="9">
        <f>20+1</f>
        <v>21</v>
      </c>
      <c r="J16" s="9">
        <v>3</v>
      </c>
      <c r="K16" s="41">
        <f>281+9</f>
        <v>290</v>
      </c>
      <c r="L16" s="81" t="s">
        <v>178</v>
      </c>
      <c r="M16" s="124">
        <v>67.7</v>
      </c>
      <c r="N16" s="18">
        <v>3</v>
      </c>
      <c r="O16" s="18">
        <v>57</v>
      </c>
      <c r="P16" s="18">
        <f>36+3</f>
        <v>39</v>
      </c>
      <c r="Q16" s="18">
        <f>88+6</f>
        <v>94</v>
      </c>
      <c r="R16" s="18">
        <v>59</v>
      </c>
      <c r="S16" s="18">
        <v>2</v>
      </c>
      <c r="T16" s="10">
        <v>46</v>
      </c>
      <c r="U16" s="141">
        <v>0</v>
      </c>
    </row>
    <row r="17" spans="1:21" ht="131.25">
      <c r="A17" s="45" t="s">
        <v>45</v>
      </c>
      <c r="B17" s="100" t="s">
        <v>44</v>
      </c>
      <c r="C17" s="93">
        <v>18</v>
      </c>
      <c r="D17" s="3">
        <v>428</v>
      </c>
      <c r="E17" s="3">
        <v>37</v>
      </c>
      <c r="F17" s="110">
        <v>298</v>
      </c>
      <c r="G17" s="117">
        <v>241</v>
      </c>
      <c r="H17" s="6">
        <v>3</v>
      </c>
      <c r="I17" s="3">
        <v>6</v>
      </c>
      <c r="J17" s="3">
        <v>5</v>
      </c>
      <c r="K17" s="190">
        <v>207</v>
      </c>
      <c r="L17" s="36" t="s">
        <v>223</v>
      </c>
      <c r="M17" s="122">
        <v>57.3</v>
      </c>
      <c r="N17" s="16">
        <v>2</v>
      </c>
      <c r="O17" s="16">
        <v>4</v>
      </c>
      <c r="P17" s="16">
        <v>3</v>
      </c>
      <c r="Q17" s="16">
        <v>103</v>
      </c>
      <c r="R17" s="16">
        <v>11</v>
      </c>
      <c r="S17" s="16">
        <v>1</v>
      </c>
      <c r="T17" s="6">
        <v>55</v>
      </c>
      <c r="U17" s="139">
        <v>0</v>
      </c>
    </row>
    <row r="18" spans="1:21" ht="112.5">
      <c r="A18" s="46" t="s">
        <v>19</v>
      </c>
      <c r="B18" s="101" t="s">
        <v>15</v>
      </c>
      <c r="C18" s="94">
        <v>8</v>
      </c>
      <c r="D18" s="11">
        <f>271+79</f>
        <v>350</v>
      </c>
      <c r="E18" s="11">
        <v>18</v>
      </c>
      <c r="F18" s="116" t="s">
        <v>197</v>
      </c>
      <c r="G18" s="116" t="s">
        <v>198</v>
      </c>
      <c r="H18" s="12">
        <f>33+8</f>
        <v>41</v>
      </c>
      <c r="I18" s="11">
        <f>11+6</f>
        <v>17</v>
      </c>
      <c r="J18" s="11">
        <v>0</v>
      </c>
      <c r="K18" s="32">
        <f>118+27</f>
        <v>145</v>
      </c>
      <c r="L18" s="82" t="s">
        <v>199</v>
      </c>
      <c r="M18" s="125">
        <v>48</v>
      </c>
      <c r="N18" s="19">
        <v>7</v>
      </c>
      <c r="O18" s="19">
        <f>26+8</f>
        <v>34</v>
      </c>
      <c r="P18" s="19">
        <f>5+13</f>
        <v>18</v>
      </c>
      <c r="Q18" s="19">
        <f>0+6</f>
        <v>6</v>
      </c>
      <c r="R18" s="19">
        <f>82+9</f>
        <v>91</v>
      </c>
      <c r="S18" s="19">
        <v>0</v>
      </c>
      <c r="T18" s="12">
        <v>33</v>
      </c>
      <c r="U18" s="142">
        <v>0</v>
      </c>
    </row>
    <row r="19" spans="1:21" ht="37.5">
      <c r="A19" s="46" t="s">
        <v>50</v>
      </c>
      <c r="B19" s="101" t="s">
        <v>53</v>
      </c>
      <c r="C19" s="94">
        <v>8</v>
      </c>
      <c r="D19" s="11">
        <v>263</v>
      </c>
      <c r="E19" s="11">
        <v>14</v>
      </c>
      <c r="F19" s="118">
        <v>170</v>
      </c>
      <c r="G19" s="118">
        <v>157</v>
      </c>
      <c r="H19" s="12">
        <v>5</v>
      </c>
      <c r="I19" s="11">
        <v>2</v>
      </c>
      <c r="J19" s="11">
        <v>1</v>
      </c>
      <c r="K19" s="32">
        <v>57</v>
      </c>
      <c r="L19" s="82" t="s">
        <v>200</v>
      </c>
      <c r="M19" s="125">
        <v>40.700000000000003</v>
      </c>
      <c r="N19" s="19">
        <v>1</v>
      </c>
      <c r="O19" s="19">
        <v>4</v>
      </c>
      <c r="P19" s="19">
        <v>3</v>
      </c>
      <c r="Q19" s="19">
        <v>10</v>
      </c>
      <c r="R19" s="19">
        <v>16</v>
      </c>
      <c r="S19" s="19">
        <v>0</v>
      </c>
      <c r="T19" s="12">
        <v>7</v>
      </c>
      <c r="U19" s="142">
        <v>0</v>
      </c>
    </row>
    <row r="20" spans="1:21" ht="37.5">
      <c r="A20" s="45" t="s">
        <v>24</v>
      </c>
      <c r="B20" s="100" t="s">
        <v>7</v>
      </c>
      <c r="C20" s="93">
        <v>12</v>
      </c>
      <c r="D20" s="3">
        <f>225+3</f>
        <v>228</v>
      </c>
      <c r="E20" s="4">
        <v>14</v>
      </c>
      <c r="F20" s="108" t="s">
        <v>206</v>
      </c>
      <c r="G20" s="114" t="s">
        <v>210</v>
      </c>
      <c r="H20" s="5">
        <v>5</v>
      </c>
      <c r="I20" s="3">
        <v>0</v>
      </c>
      <c r="J20" s="3">
        <v>0</v>
      </c>
      <c r="K20" s="35">
        <v>84</v>
      </c>
      <c r="L20" s="80" t="s">
        <v>216</v>
      </c>
      <c r="M20" s="123">
        <v>44.9</v>
      </c>
      <c r="N20" s="17">
        <v>0</v>
      </c>
      <c r="O20" s="17">
        <v>28</v>
      </c>
      <c r="P20" s="17">
        <v>30</v>
      </c>
      <c r="Q20" s="17">
        <v>21</v>
      </c>
      <c r="R20" s="17">
        <v>16</v>
      </c>
      <c r="S20" s="17">
        <v>0</v>
      </c>
      <c r="T20" s="5">
        <v>11</v>
      </c>
      <c r="U20" s="140">
        <v>0</v>
      </c>
    </row>
    <row r="21" spans="1:21" ht="243.75">
      <c r="A21" s="46" t="s">
        <v>35</v>
      </c>
      <c r="B21" s="101" t="s">
        <v>27</v>
      </c>
      <c r="C21" s="94">
        <v>8</v>
      </c>
      <c r="D21" s="11">
        <v>213</v>
      </c>
      <c r="E21" s="11">
        <v>22</v>
      </c>
      <c r="F21" s="111">
        <v>127</v>
      </c>
      <c r="G21" s="118">
        <v>92</v>
      </c>
      <c r="H21" s="12">
        <v>1</v>
      </c>
      <c r="I21" s="11">
        <v>36</v>
      </c>
      <c r="J21" s="11">
        <v>0</v>
      </c>
      <c r="K21" s="32">
        <v>51</v>
      </c>
      <c r="L21" s="82" t="s">
        <v>219</v>
      </c>
      <c r="M21" s="125">
        <v>41.9</v>
      </c>
      <c r="N21" s="19">
        <v>5</v>
      </c>
      <c r="O21" s="19">
        <v>5</v>
      </c>
      <c r="P21" s="19">
        <v>0</v>
      </c>
      <c r="Q21" s="19">
        <v>4</v>
      </c>
      <c r="R21" s="19">
        <v>16</v>
      </c>
      <c r="S21" s="19">
        <v>0</v>
      </c>
      <c r="T21" s="12">
        <v>34</v>
      </c>
      <c r="U21" s="142">
        <v>0</v>
      </c>
    </row>
    <row r="22" spans="1:21" ht="75">
      <c r="A22" s="49" t="s">
        <v>25</v>
      </c>
      <c r="B22" s="104" t="s">
        <v>10</v>
      </c>
      <c r="C22" s="44">
        <v>8</v>
      </c>
      <c r="D22" s="13">
        <v>155</v>
      </c>
      <c r="E22" s="13">
        <v>3</v>
      </c>
      <c r="F22" s="119">
        <v>137</v>
      </c>
      <c r="G22" s="120">
        <v>129</v>
      </c>
      <c r="H22" s="14">
        <v>1</v>
      </c>
      <c r="I22" s="13">
        <v>12</v>
      </c>
      <c r="J22" s="13">
        <v>0</v>
      </c>
      <c r="K22" s="34">
        <v>124</v>
      </c>
      <c r="L22" s="83" t="s">
        <v>215</v>
      </c>
      <c r="M22" s="126">
        <v>57</v>
      </c>
      <c r="N22" s="20">
        <v>3</v>
      </c>
      <c r="O22" s="20">
        <v>10</v>
      </c>
      <c r="P22" s="20">
        <v>26</v>
      </c>
      <c r="Q22" s="20">
        <v>92</v>
      </c>
      <c r="R22" s="20">
        <v>13</v>
      </c>
      <c r="S22" s="20">
        <v>4</v>
      </c>
      <c r="T22" s="14">
        <v>8</v>
      </c>
      <c r="U22" s="143">
        <v>0</v>
      </c>
    </row>
    <row r="23" spans="1:21" ht="37.5">
      <c r="A23" s="46" t="s">
        <v>36</v>
      </c>
      <c r="B23" s="101" t="s">
        <v>4</v>
      </c>
      <c r="C23" s="94">
        <v>6</v>
      </c>
      <c r="D23" s="11">
        <v>135</v>
      </c>
      <c r="E23" s="11">
        <v>13</v>
      </c>
      <c r="F23" s="111">
        <v>118</v>
      </c>
      <c r="G23" s="118">
        <v>105</v>
      </c>
      <c r="H23" s="12">
        <v>3</v>
      </c>
      <c r="I23" s="11">
        <v>0</v>
      </c>
      <c r="J23" s="11">
        <v>0</v>
      </c>
      <c r="K23" s="32">
        <v>58</v>
      </c>
      <c r="L23" s="82" t="s">
        <v>222</v>
      </c>
      <c r="M23" s="125">
        <v>38.6</v>
      </c>
      <c r="N23" s="19">
        <v>0</v>
      </c>
      <c r="O23" s="19">
        <v>18</v>
      </c>
      <c r="P23" s="19">
        <v>15</v>
      </c>
      <c r="Q23" s="19">
        <v>19</v>
      </c>
      <c r="R23" s="19">
        <v>10</v>
      </c>
      <c r="S23" s="19">
        <v>0</v>
      </c>
      <c r="T23" s="12">
        <v>8</v>
      </c>
      <c r="U23" s="142">
        <v>0</v>
      </c>
    </row>
    <row r="24" spans="1:21" ht="93.75">
      <c r="A24" s="47" t="s">
        <v>39</v>
      </c>
      <c r="B24" s="102" t="s">
        <v>47</v>
      </c>
      <c r="C24" s="95">
        <v>8</v>
      </c>
      <c r="D24" s="7">
        <v>118</v>
      </c>
      <c r="E24" s="11">
        <v>14</v>
      </c>
      <c r="F24" s="118">
        <v>80</v>
      </c>
      <c r="G24" s="118">
        <v>77</v>
      </c>
      <c r="H24" s="12">
        <v>2</v>
      </c>
      <c r="I24" s="11">
        <v>1</v>
      </c>
      <c r="J24" s="11">
        <v>1</v>
      </c>
      <c r="K24" s="31">
        <v>27</v>
      </c>
      <c r="L24" s="82" t="s">
        <v>184</v>
      </c>
      <c r="M24" s="125">
        <v>49.5</v>
      </c>
      <c r="N24" s="19">
        <v>0</v>
      </c>
      <c r="O24" s="19">
        <v>3</v>
      </c>
      <c r="P24" s="19">
        <v>5</v>
      </c>
      <c r="Q24" s="19">
        <v>0</v>
      </c>
      <c r="R24" s="19">
        <v>35</v>
      </c>
      <c r="S24" s="19">
        <v>1</v>
      </c>
      <c r="T24" s="12">
        <v>3</v>
      </c>
      <c r="U24" s="142">
        <v>0</v>
      </c>
    </row>
    <row r="25" spans="1:21" ht="56.25">
      <c r="A25" s="46" t="s">
        <v>52</v>
      </c>
      <c r="B25" s="101" t="s">
        <v>51</v>
      </c>
      <c r="C25" s="94">
        <v>5</v>
      </c>
      <c r="D25" s="11">
        <f>103+2</f>
        <v>105</v>
      </c>
      <c r="E25" s="11">
        <v>1</v>
      </c>
      <c r="F25" s="116" t="s">
        <v>201</v>
      </c>
      <c r="G25" s="116" t="s">
        <v>202</v>
      </c>
      <c r="H25" s="12">
        <v>2</v>
      </c>
      <c r="I25" s="11">
        <v>7</v>
      </c>
      <c r="J25" s="11">
        <v>0</v>
      </c>
      <c r="K25" s="32">
        <v>52</v>
      </c>
      <c r="L25" s="82" t="s">
        <v>203</v>
      </c>
      <c r="M25" s="125" t="s">
        <v>204</v>
      </c>
      <c r="N25" s="19">
        <v>1</v>
      </c>
      <c r="O25" s="19">
        <v>2</v>
      </c>
      <c r="P25" s="19">
        <v>4</v>
      </c>
      <c r="Q25" s="19">
        <v>1</v>
      </c>
      <c r="R25" s="19">
        <v>4</v>
      </c>
      <c r="S25" s="19">
        <v>0</v>
      </c>
      <c r="T25" s="12">
        <v>17</v>
      </c>
      <c r="U25" s="142">
        <v>1</v>
      </c>
    </row>
    <row r="26" spans="1:21" ht="56.25">
      <c r="A26" s="46" t="s">
        <v>22</v>
      </c>
      <c r="B26" s="101" t="s">
        <v>5</v>
      </c>
      <c r="C26" s="94">
        <v>12</v>
      </c>
      <c r="D26" s="11">
        <v>80</v>
      </c>
      <c r="E26" s="11">
        <v>0</v>
      </c>
      <c r="F26" s="111">
        <v>77</v>
      </c>
      <c r="G26" s="118">
        <v>74</v>
      </c>
      <c r="H26" s="11">
        <v>2</v>
      </c>
      <c r="I26" s="12">
        <v>0</v>
      </c>
      <c r="J26" s="11">
        <v>0</v>
      </c>
      <c r="K26" s="32">
        <v>25</v>
      </c>
      <c r="L26" s="82" t="s">
        <v>217</v>
      </c>
      <c r="M26" s="125">
        <v>52.4</v>
      </c>
      <c r="N26" s="19">
        <v>0</v>
      </c>
      <c r="O26" s="19">
        <v>10</v>
      </c>
      <c r="P26" s="19">
        <v>14</v>
      </c>
      <c r="Q26" s="19">
        <v>2</v>
      </c>
      <c r="R26" s="19">
        <v>5</v>
      </c>
      <c r="S26" s="19">
        <v>0</v>
      </c>
      <c r="T26" s="12">
        <v>3</v>
      </c>
      <c r="U26" s="142">
        <v>0</v>
      </c>
    </row>
    <row r="27" spans="1:21" ht="37.5">
      <c r="A27" s="48" t="s">
        <v>29</v>
      </c>
      <c r="B27" s="103" t="s">
        <v>0</v>
      </c>
      <c r="C27" s="96">
        <v>10</v>
      </c>
      <c r="D27" s="11">
        <f>73+4</f>
        <v>77</v>
      </c>
      <c r="E27" s="11">
        <v>6</v>
      </c>
      <c r="F27" s="116" t="s">
        <v>188</v>
      </c>
      <c r="G27" s="116" t="s">
        <v>189</v>
      </c>
      <c r="H27" s="11">
        <v>7</v>
      </c>
      <c r="I27" s="12">
        <v>1</v>
      </c>
      <c r="J27" s="11">
        <v>0</v>
      </c>
      <c r="K27" s="32">
        <v>22</v>
      </c>
      <c r="L27" s="82" t="s">
        <v>190</v>
      </c>
      <c r="M27" s="125">
        <v>54</v>
      </c>
      <c r="N27" s="19">
        <v>0</v>
      </c>
      <c r="O27" s="19">
        <v>4</v>
      </c>
      <c r="P27" s="19">
        <v>0</v>
      </c>
      <c r="Q27" s="19">
        <v>1</v>
      </c>
      <c r="R27" s="19">
        <v>6</v>
      </c>
      <c r="S27" s="19">
        <v>0</v>
      </c>
      <c r="T27" s="12">
        <v>10</v>
      </c>
      <c r="U27" s="142">
        <v>0</v>
      </c>
    </row>
    <row r="28" spans="1:21" ht="37.5">
      <c r="A28" s="50" t="s">
        <v>40</v>
      </c>
      <c r="B28" s="103" t="s">
        <v>41</v>
      </c>
      <c r="C28" s="96">
        <v>8</v>
      </c>
      <c r="D28" s="11">
        <v>71</v>
      </c>
      <c r="E28" s="11">
        <v>10</v>
      </c>
      <c r="F28" s="111">
        <v>52</v>
      </c>
      <c r="G28" s="118">
        <v>45</v>
      </c>
      <c r="H28" s="12">
        <v>0</v>
      </c>
      <c r="I28" s="11">
        <v>7</v>
      </c>
      <c r="J28" s="11">
        <v>0</v>
      </c>
      <c r="K28" s="32">
        <v>38</v>
      </c>
      <c r="L28" s="82" t="s">
        <v>152</v>
      </c>
      <c r="M28" s="125" t="s">
        <v>204</v>
      </c>
      <c r="N28" s="19">
        <v>1</v>
      </c>
      <c r="O28" s="19">
        <v>3</v>
      </c>
      <c r="P28" s="19">
        <v>3</v>
      </c>
      <c r="Q28" s="19">
        <v>8</v>
      </c>
      <c r="R28" s="19">
        <v>2</v>
      </c>
      <c r="S28" s="19">
        <v>0</v>
      </c>
      <c r="T28" s="12">
        <v>7</v>
      </c>
      <c r="U28" s="142">
        <v>0</v>
      </c>
    </row>
    <row r="29" spans="1:21" ht="93.75">
      <c r="A29" s="46" t="s">
        <v>21</v>
      </c>
      <c r="B29" s="101" t="s">
        <v>11</v>
      </c>
      <c r="C29" s="94">
        <v>10</v>
      </c>
      <c r="D29" s="11">
        <f>44+6</f>
        <v>50</v>
      </c>
      <c r="E29" s="11">
        <v>0</v>
      </c>
      <c r="F29" s="109" t="s">
        <v>205</v>
      </c>
      <c r="G29" s="116" t="s">
        <v>209</v>
      </c>
      <c r="H29" s="12">
        <v>7</v>
      </c>
      <c r="I29" s="11">
        <v>0</v>
      </c>
      <c r="J29" s="11">
        <v>0</v>
      </c>
      <c r="K29" s="32">
        <v>7</v>
      </c>
      <c r="L29" s="82" t="s">
        <v>100</v>
      </c>
      <c r="M29" s="125" t="s">
        <v>204</v>
      </c>
      <c r="N29" s="19">
        <v>0</v>
      </c>
      <c r="O29" s="19">
        <v>3</v>
      </c>
      <c r="P29" s="19">
        <v>1</v>
      </c>
      <c r="Q29" s="19">
        <v>1</v>
      </c>
      <c r="R29" s="19">
        <v>2</v>
      </c>
      <c r="S29" s="19">
        <v>0</v>
      </c>
      <c r="T29" s="12">
        <v>11</v>
      </c>
      <c r="U29" s="142">
        <v>0</v>
      </c>
    </row>
    <row r="30" spans="1:21" ht="75">
      <c r="A30" s="45" t="s">
        <v>9</v>
      </c>
      <c r="B30" s="100" t="s">
        <v>12</v>
      </c>
      <c r="C30" s="93">
        <v>10</v>
      </c>
      <c r="D30" s="3">
        <f>35+7</f>
        <v>42</v>
      </c>
      <c r="E30" s="3">
        <v>4</v>
      </c>
      <c r="F30" s="107" t="s">
        <v>207</v>
      </c>
      <c r="G30" s="113" t="s">
        <v>211</v>
      </c>
      <c r="H30" s="6">
        <v>0</v>
      </c>
      <c r="I30" s="3">
        <v>0</v>
      </c>
      <c r="J30" s="3">
        <v>0</v>
      </c>
      <c r="K30" s="36" t="s">
        <v>214</v>
      </c>
      <c r="L30" s="36" t="s">
        <v>218</v>
      </c>
      <c r="M30" s="122">
        <v>48</v>
      </c>
      <c r="N30" s="16">
        <v>0</v>
      </c>
      <c r="O30" s="16">
        <v>0</v>
      </c>
      <c r="P30" s="16">
        <v>1</v>
      </c>
      <c r="Q30" s="16">
        <v>0</v>
      </c>
      <c r="R30" s="16">
        <v>3</v>
      </c>
      <c r="S30" s="16">
        <v>0</v>
      </c>
      <c r="T30" s="6">
        <v>1</v>
      </c>
      <c r="U30" s="139">
        <v>0</v>
      </c>
    </row>
    <row r="31" spans="1:21" ht="37.5">
      <c r="A31" s="46" t="s">
        <v>66</v>
      </c>
      <c r="B31" s="101" t="s">
        <v>67</v>
      </c>
      <c r="C31" s="94">
        <v>5</v>
      </c>
      <c r="D31" s="9">
        <v>26</v>
      </c>
      <c r="E31" s="9">
        <v>6</v>
      </c>
      <c r="F31" s="115" t="s">
        <v>194</v>
      </c>
      <c r="G31" s="115" t="s">
        <v>195</v>
      </c>
      <c r="H31" s="23">
        <v>1</v>
      </c>
      <c r="I31" s="9">
        <v>5</v>
      </c>
      <c r="J31" s="9">
        <v>0</v>
      </c>
      <c r="K31" s="33">
        <v>17</v>
      </c>
      <c r="L31" s="81" t="s">
        <v>196</v>
      </c>
      <c r="M31" s="124">
        <v>10</v>
      </c>
      <c r="N31" s="18">
        <v>1</v>
      </c>
      <c r="O31" s="18">
        <v>1</v>
      </c>
      <c r="P31" s="18">
        <v>6</v>
      </c>
      <c r="Q31" s="18">
        <v>1</v>
      </c>
      <c r="R31" s="18">
        <v>3</v>
      </c>
      <c r="S31" s="18">
        <v>0</v>
      </c>
      <c r="T31" s="23">
        <v>3</v>
      </c>
      <c r="U31" s="141">
        <v>0</v>
      </c>
    </row>
    <row r="32" spans="1:21" ht="37.5">
      <c r="A32" s="46" t="s">
        <v>23</v>
      </c>
      <c r="B32" s="101" t="s">
        <v>3</v>
      </c>
      <c r="C32" s="94">
        <v>3</v>
      </c>
      <c r="D32" s="11">
        <v>10</v>
      </c>
      <c r="E32" s="11">
        <v>1</v>
      </c>
      <c r="F32" s="111">
        <v>9</v>
      </c>
      <c r="G32" s="118">
        <v>9</v>
      </c>
      <c r="H32" s="12">
        <v>0</v>
      </c>
      <c r="I32" s="11">
        <v>0</v>
      </c>
      <c r="J32" s="11">
        <v>0</v>
      </c>
      <c r="K32" s="32">
        <v>1</v>
      </c>
      <c r="L32" s="82" t="s">
        <v>102</v>
      </c>
      <c r="M32" s="125" t="s">
        <v>204</v>
      </c>
      <c r="N32" s="19">
        <v>0</v>
      </c>
      <c r="O32" s="19">
        <v>0</v>
      </c>
      <c r="P32" s="19">
        <v>1</v>
      </c>
      <c r="Q32" s="19">
        <v>0</v>
      </c>
      <c r="R32" s="19">
        <v>1</v>
      </c>
      <c r="S32" s="19">
        <v>0</v>
      </c>
      <c r="T32" s="12">
        <v>0</v>
      </c>
      <c r="U32" s="142">
        <v>0</v>
      </c>
    </row>
    <row r="33" spans="1:21" ht="56.25">
      <c r="A33" s="171" t="s">
        <v>48</v>
      </c>
      <c r="B33" s="172" t="s">
        <v>49</v>
      </c>
      <c r="C33" s="106">
        <v>20</v>
      </c>
      <c r="D33" s="68">
        <v>0</v>
      </c>
      <c r="E33" s="68">
        <v>0</v>
      </c>
      <c r="F33" s="68">
        <v>0</v>
      </c>
      <c r="G33" s="68">
        <v>0</v>
      </c>
      <c r="H33" s="69">
        <v>0</v>
      </c>
      <c r="I33" s="68">
        <v>0</v>
      </c>
      <c r="J33" s="68">
        <v>0</v>
      </c>
      <c r="K33" s="70">
        <v>0</v>
      </c>
      <c r="L33" s="84" t="s">
        <v>102</v>
      </c>
      <c r="M33" s="191" t="s">
        <v>204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69">
        <v>0</v>
      </c>
      <c r="U33" s="196">
        <v>0</v>
      </c>
    </row>
    <row r="34" spans="1:21" ht="19.5" thickBot="1">
      <c r="A34" s="164" t="s">
        <v>33</v>
      </c>
      <c r="B34" s="165" t="s">
        <v>37</v>
      </c>
      <c r="C34" s="192">
        <v>10</v>
      </c>
      <c r="D34" s="193"/>
      <c r="E34" s="144"/>
      <c r="F34" s="194"/>
      <c r="G34" s="194"/>
      <c r="H34" s="186"/>
      <c r="I34" s="144"/>
      <c r="J34" s="144"/>
      <c r="K34" s="195"/>
      <c r="L34" s="145"/>
      <c r="M34" s="127"/>
      <c r="N34" s="146"/>
      <c r="O34" s="146"/>
      <c r="P34" s="146"/>
      <c r="Q34" s="146"/>
      <c r="R34" s="146"/>
      <c r="S34" s="146"/>
      <c r="T34" s="186"/>
      <c r="U34" s="147"/>
    </row>
    <row r="35" spans="1:21" ht="21">
      <c r="A35" s="73"/>
      <c r="B35" s="197" t="s">
        <v>163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74"/>
    </row>
  </sheetData>
  <autoFilter ref="A4:U4">
    <sortState ref="A5:U35">
      <sortCondition descending="1" ref="D4"/>
    </sortState>
  </autoFilter>
  <mergeCells count="2">
    <mergeCell ref="A1:U1"/>
    <mergeCell ref="A2:U2"/>
  </mergeCells>
  <pageMargins left="0.7" right="0.7" top="0.78740157499999996" bottom="0.78740157499999996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2017-03-10T13:47:18Z</dcterms:created>
  <dcterms:modified xsi:type="dcterms:W3CDTF">2017-03-10T13:47:52Z</dcterms:modified>
</cp:coreProperties>
</file>